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hidePivotFieldList="1" defaultThemeVersion="124226"/>
  <mc:AlternateContent xmlns:mc="http://schemas.openxmlformats.org/markup-compatibility/2006">
    <mc:Choice Requires="x15">
      <x15ac:absPath xmlns:x15ac="http://schemas.microsoft.com/office/spreadsheetml/2010/11/ac" url="/Users/dj/Desktop/AND 2022/2. Plan de tratamiento de riesgos/"/>
    </mc:Choice>
  </mc:AlternateContent>
  <xr:revisionPtr revIDLastSave="0" documentId="13_ncr:1_{C3237865-02C5-AB40-91D8-5C5BBDAF3E7B}" xr6:coauthVersionLast="47" xr6:coauthVersionMax="47" xr10:uidLastSave="{00000000-0000-0000-0000-000000000000}"/>
  <bookViews>
    <workbookView xWindow="0" yWindow="500" windowWidth="27320" windowHeight="13400" tabRatio="882" firstSheet="1"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1" hidden="1">'Mapa final'!$A$14:$KA$66</definedName>
    <definedName name="_xlnm.Print_Area" localSheetId="1">'Mapa final'!$A$13:$AR$66</definedName>
  </definedNames>
  <calcPr calcId="191028"/>
  <pivotCaches>
    <pivotCache cacheId="3" r:id="rId10"/>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J15" i="1" l="1"/>
  <c r="S19" i="1"/>
  <c r="T19" i="1" s="1"/>
  <c r="S20" i="1"/>
  <c r="T20" i="1" s="1"/>
  <c r="S21" i="1"/>
  <c r="T21" i="1" s="1"/>
  <c r="S22" i="1"/>
  <c r="T22" i="1" s="1"/>
  <c r="S24" i="1"/>
  <c r="T24" i="1" s="1"/>
  <c r="S25" i="1"/>
  <c r="T25" i="1" s="1"/>
  <c r="S26" i="1"/>
  <c r="T26" i="1" s="1"/>
  <c r="S29" i="1"/>
  <c r="S30" i="1"/>
  <c r="S31" i="1"/>
  <c r="T31" i="1" s="1"/>
  <c r="S33" i="1"/>
  <c r="T33" i="1" s="1"/>
  <c r="S34" i="1"/>
  <c r="T34" i="1" s="1"/>
  <c r="S36" i="1"/>
  <c r="T36" i="1" s="1"/>
  <c r="S38" i="1"/>
  <c r="S44" i="1"/>
  <c r="S45" i="1"/>
  <c r="S46" i="1"/>
  <c r="S49" i="1"/>
  <c r="S51" i="1"/>
  <c r="S52" i="1"/>
  <c r="T52" i="1" s="1"/>
  <c r="S53" i="1"/>
  <c r="S55" i="1"/>
  <c r="T55" i="1" s="1"/>
  <c r="S57" i="1"/>
  <c r="T57" i="1" s="1"/>
  <c r="S58" i="1"/>
  <c r="S59" i="1"/>
  <c r="T59" i="1" s="1"/>
  <c r="S66" i="1"/>
  <c r="O19" i="1"/>
  <c r="P19" i="1" s="1"/>
  <c r="O20" i="1"/>
  <c r="P20" i="1" s="1"/>
  <c r="O21" i="1"/>
  <c r="P21" i="1" s="1"/>
  <c r="O22" i="1"/>
  <c r="P22" i="1" s="1"/>
  <c r="O24" i="1"/>
  <c r="P24" i="1" s="1"/>
  <c r="O25" i="1"/>
  <c r="P25" i="1" s="1"/>
  <c r="O26" i="1"/>
  <c r="P26" i="1" s="1"/>
  <c r="O29" i="1"/>
  <c r="P29" i="1" s="1"/>
  <c r="O30" i="1"/>
  <c r="U30" i="1" s="1"/>
  <c r="O31" i="1"/>
  <c r="P31" i="1" s="1"/>
  <c r="O33" i="1"/>
  <c r="P33" i="1" s="1"/>
  <c r="O34" i="1"/>
  <c r="P34" i="1" s="1"/>
  <c r="O36" i="1"/>
  <c r="T38" i="1"/>
  <c r="S39" i="1"/>
  <c r="T39" i="1" s="1"/>
  <c r="S41" i="1"/>
  <c r="T41" i="1" s="1"/>
  <c r="O37" i="1"/>
  <c r="T29" i="1"/>
  <c r="T30" i="1"/>
  <c r="S60" i="1"/>
  <c r="T60" i="1" s="1"/>
  <c r="S56" i="1"/>
  <c r="S48" i="1"/>
  <c r="T48" i="1" s="1"/>
  <c r="S43" i="1"/>
  <c r="S37" i="1"/>
  <c r="S32" i="1"/>
  <c r="S28" i="1"/>
  <c r="S27" i="1"/>
  <c r="S23" i="1"/>
  <c r="S18" i="1"/>
  <c r="S17" i="1"/>
  <c r="S15" i="1"/>
  <c r="T15" i="1" s="1"/>
  <c r="BG8" i="18"/>
  <c r="BF14" i="18"/>
  <c r="BE14" i="18"/>
  <c r="BE13" i="18"/>
  <c r="BE12" i="18"/>
  <c r="BE11" i="18"/>
  <c r="BE10" i="18"/>
  <c r="BE9" i="18"/>
  <c r="BE8" i="18"/>
  <c r="BE7" i="18"/>
  <c r="BE6" i="18"/>
  <c r="BE5" i="18"/>
  <c r="BD7" i="18"/>
  <c r="BC8" i="18"/>
  <c r="BC6" i="18"/>
  <c r="BC5" i="18"/>
  <c r="BB13" i="18"/>
  <c r="BB9" i="18"/>
  <c r="BB7" i="18"/>
  <c r="BB6" i="18"/>
  <c r="BA13" i="18"/>
  <c r="BA11" i="18"/>
  <c r="BA9" i="18"/>
  <c r="BA8" i="18"/>
  <c r="BA7" i="18"/>
  <c r="BA5" i="18"/>
  <c r="AZ13" i="18"/>
  <c r="AZ12" i="18"/>
  <c r="AZ11" i="18"/>
  <c r="AZ8" i="18"/>
  <c r="AZ6" i="18"/>
  <c r="AY14" i="18"/>
  <c r="AY12" i="18"/>
  <c r="AY11" i="18"/>
  <c r="AY9" i="18"/>
  <c r="AY7" i="18"/>
  <c r="AY5" i="18"/>
  <c r="AX14" i="18"/>
  <c r="AX12" i="18"/>
  <c r="AX11" i="18"/>
  <c r="AX10" i="18"/>
  <c r="AX8" i="18"/>
  <c r="AW6" i="18"/>
  <c r="AV14" i="18"/>
  <c r="AU14" i="18"/>
  <c r="AU13" i="18"/>
  <c r="AU12" i="18"/>
  <c r="AU11" i="18"/>
  <c r="AU10" i="18"/>
  <c r="AU9" i="18"/>
  <c r="AU8" i="18"/>
  <c r="AU7" i="18"/>
  <c r="AU6" i="18"/>
  <c r="AU5" i="18"/>
  <c r="AS8" i="18"/>
  <c r="AS6" i="18"/>
  <c r="AS5" i="18"/>
  <c r="AR13" i="18"/>
  <c r="AR9" i="18"/>
  <c r="AR7" i="18"/>
  <c r="AR6" i="18"/>
  <c r="AQ13" i="18"/>
  <c r="AQ11" i="18"/>
  <c r="AQ9" i="18"/>
  <c r="AQ8" i="18"/>
  <c r="AQ7" i="18"/>
  <c r="AQ5" i="18"/>
  <c r="AP13" i="18"/>
  <c r="AP12" i="18"/>
  <c r="AP11" i="18"/>
  <c r="AP8" i="18"/>
  <c r="AP6" i="18"/>
  <c r="AO14" i="18"/>
  <c r="AO12" i="18"/>
  <c r="AO11" i="18"/>
  <c r="AO9" i="18"/>
  <c r="AO7" i="18"/>
  <c r="AO5" i="18"/>
  <c r="AN14" i="18"/>
  <c r="AN12" i="18"/>
  <c r="AN11" i="18"/>
  <c r="AN10" i="18"/>
  <c r="AN8" i="18"/>
  <c r="AM14" i="18"/>
  <c r="AM8" i="18"/>
  <c r="AL14" i="18"/>
  <c r="AK14" i="18"/>
  <c r="AK13" i="18"/>
  <c r="AK12" i="18"/>
  <c r="AK11" i="18"/>
  <c r="AK10" i="18"/>
  <c r="AK9" i="18"/>
  <c r="AK8" i="18"/>
  <c r="AK7" i="18"/>
  <c r="AK6" i="18"/>
  <c r="AK5" i="18"/>
  <c r="AJ11" i="18"/>
  <c r="AI13" i="18"/>
  <c r="AI8" i="18"/>
  <c r="AI6" i="18"/>
  <c r="AI5" i="18"/>
  <c r="AH13" i="18"/>
  <c r="AH9" i="18"/>
  <c r="AH7" i="18"/>
  <c r="AH6" i="18"/>
  <c r="AG13" i="18"/>
  <c r="AG11" i="18"/>
  <c r="AG9" i="18"/>
  <c r="AG8" i="18"/>
  <c r="AG7" i="18"/>
  <c r="AG5" i="18"/>
  <c r="AF13" i="18"/>
  <c r="AF12" i="18"/>
  <c r="AF11" i="18"/>
  <c r="AF8" i="18"/>
  <c r="AF6" i="18"/>
  <c r="AE14" i="18"/>
  <c r="AE12" i="18"/>
  <c r="AE11" i="18"/>
  <c r="AE9" i="18"/>
  <c r="AE7" i="18"/>
  <c r="AE5" i="18"/>
  <c r="AD14" i="18"/>
  <c r="AD12" i="18"/>
  <c r="AD11" i="18"/>
  <c r="AD10" i="18"/>
  <c r="AD8" i="18"/>
  <c r="AC16" i="18"/>
  <c r="AB24" i="18"/>
  <c r="AB15" i="18"/>
  <c r="AA24" i="18"/>
  <c r="AA23" i="18"/>
  <c r="AA22" i="18"/>
  <c r="AA21" i="18"/>
  <c r="AA20" i="18"/>
  <c r="AA19" i="18"/>
  <c r="AA18" i="18"/>
  <c r="AA17" i="18"/>
  <c r="AA16" i="18"/>
  <c r="AA15" i="18"/>
  <c r="Y18" i="18"/>
  <c r="Y16" i="18"/>
  <c r="Y15" i="18"/>
  <c r="X23" i="18"/>
  <c r="X19" i="18"/>
  <c r="X17" i="18"/>
  <c r="X16" i="18"/>
  <c r="W23" i="18"/>
  <c r="W21" i="18"/>
  <c r="W19" i="18"/>
  <c r="W18" i="18"/>
  <c r="W17" i="18"/>
  <c r="W15" i="18"/>
  <c r="V23" i="18"/>
  <c r="V22" i="18"/>
  <c r="V21" i="18"/>
  <c r="V18" i="18"/>
  <c r="V16" i="18"/>
  <c r="U24" i="18"/>
  <c r="U22" i="18"/>
  <c r="U21" i="18"/>
  <c r="U19" i="18"/>
  <c r="U17" i="18"/>
  <c r="U15" i="18"/>
  <c r="T24" i="18"/>
  <c r="T22" i="18"/>
  <c r="T21" i="18"/>
  <c r="T20" i="18"/>
  <c r="T18" i="18"/>
  <c r="BG54" i="18"/>
  <c r="BF54" i="18"/>
  <c r="BF45" i="18"/>
  <c r="BE54" i="18"/>
  <c r="BE53" i="18"/>
  <c r="BE52" i="18"/>
  <c r="BE51" i="18"/>
  <c r="BE50" i="18"/>
  <c r="BE49" i="18"/>
  <c r="BE48" i="18"/>
  <c r="BE47" i="18"/>
  <c r="BE46" i="18"/>
  <c r="BE45" i="18"/>
  <c r="BD51" i="18"/>
  <c r="BC53" i="18"/>
  <c r="BC48" i="18"/>
  <c r="BC46" i="18"/>
  <c r="BC45" i="18"/>
  <c r="BB53" i="18"/>
  <c r="BB49" i="18"/>
  <c r="BB47" i="18"/>
  <c r="BB46" i="18"/>
  <c r="BA53" i="18"/>
  <c r="BA51" i="18"/>
  <c r="BA49" i="18"/>
  <c r="BA48" i="18"/>
  <c r="BA47" i="18"/>
  <c r="BA45" i="18"/>
  <c r="AZ53" i="18"/>
  <c r="AZ52" i="18"/>
  <c r="AZ51" i="18"/>
  <c r="AZ48" i="18"/>
  <c r="AZ46" i="18"/>
  <c r="AY54" i="18"/>
  <c r="AY52" i="18"/>
  <c r="AY51" i="18"/>
  <c r="AY49" i="18"/>
  <c r="AY47" i="18"/>
  <c r="AY45" i="18"/>
  <c r="AX54" i="18"/>
  <c r="AX52" i="18"/>
  <c r="AX51" i="18"/>
  <c r="AX50" i="18"/>
  <c r="AX48" i="18"/>
  <c r="AW48" i="18"/>
  <c r="AW46" i="18"/>
  <c r="AV54" i="18"/>
  <c r="AV45" i="18"/>
  <c r="AU54" i="18"/>
  <c r="AU53" i="18"/>
  <c r="AU52" i="18"/>
  <c r="AU51" i="18"/>
  <c r="AU50" i="18"/>
  <c r="AU49" i="18"/>
  <c r="AU48" i="18"/>
  <c r="AU47" i="18"/>
  <c r="AU46" i="18"/>
  <c r="AU45" i="18"/>
  <c r="AT51" i="18"/>
  <c r="AS53" i="18"/>
  <c r="AS48" i="18"/>
  <c r="AS46" i="18"/>
  <c r="AS45" i="18"/>
  <c r="AR53" i="18"/>
  <c r="AR49" i="18"/>
  <c r="AR47" i="18"/>
  <c r="AR46" i="18"/>
  <c r="AQ53" i="18"/>
  <c r="AQ51" i="18"/>
  <c r="AQ49" i="18"/>
  <c r="AQ48" i="18"/>
  <c r="AQ47" i="18"/>
  <c r="AQ45" i="18"/>
  <c r="AP53" i="18"/>
  <c r="AP52" i="18"/>
  <c r="AP51" i="18"/>
  <c r="AP48" i="18"/>
  <c r="AP46" i="18"/>
  <c r="AO54" i="18"/>
  <c r="AO52" i="18"/>
  <c r="AO51" i="18"/>
  <c r="AO49" i="18"/>
  <c r="AO47" i="18"/>
  <c r="AO45" i="18"/>
  <c r="AN54" i="18"/>
  <c r="AN52" i="18"/>
  <c r="AN51" i="18"/>
  <c r="AN50" i="18"/>
  <c r="AN48" i="18"/>
  <c r="AM48" i="18"/>
  <c r="AL54" i="18"/>
  <c r="AL45" i="18"/>
  <c r="AK54" i="18"/>
  <c r="AK53" i="18"/>
  <c r="AK52" i="18"/>
  <c r="AK51" i="18"/>
  <c r="AK50" i="18"/>
  <c r="AK49" i="18"/>
  <c r="AK48" i="18"/>
  <c r="AK47" i="18"/>
  <c r="AK46" i="18"/>
  <c r="AK45" i="18"/>
  <c r="AJ51" i="18"/>
  <c r="AI53" i="18"/>
  <c r="AI48" i="18"/>
  <c r="AI46" i="18"/>
  <c r="AI45" i="18"/>
  <c r="AH53" i="18"/>
  <c r="AH49" i="18"/>
  <c r="AH47" i="18"/>
  <c r="AH46" i="18"/>
  <c r="AG53" i="18"/>
  <c r="AG51" i="18"/>
  <c r="AG49" i="18"/>
  <c r="AG48" i="18"/>
  <c r="AG47" i="18"/>
  <c r="AG45" i="18"/>
  <c r="AF53" i="18"/>
  <c r="AF52" i="18"/>
  <c r="AF51" i="18"/>
  <c r="AF48" i="18"/>
  <c r="AF46" i="18"/>
  <c r="AE54" i="18"/>
  <c r="AE52" i="18"/>
  <c r="AE51" i="18"/>
  <c r="AE49" i="18"/>
  <c r="AE47" i="18"/>
  <c r="AE45" i="18"/>
  <c r="AD54" i="18"/>
  <c r="AD52" i="18"/>
  <c r="AD51" i="18"/>
  <c r="AD50" i="18"/>
  <c r="AD48" i="18"/>
  <c r="AC48" i="18"/>
  <c r="AC46" i="18"/>
  <c r="AB54" i="18"/>
  <c r="AB45" i="18"/>
  <c r="AA54" i="18"/>
  <c r="AA53" i="18"/>
  <c r="AA52" i="18"/>
  <c r="AA51" i="18"/>
  <c r="AA50" i="18"/>
  <c r="AA49" i="18"/>
  <c r="AA48" i="18"/>
  <c r="AA47" i="18"/>
  <c r="AA46" i="18"/>
  <c r="AA45" i="18"/>
  <c r="Z51" i="18"/>
  <c r="Z47" i="18"/>
  <c r="Y53" i="18"/>
  <c r="AM46" i="18" l="1"/>
  <c r="AM6" i="18"/>
  <c r="BG6" i="18"/>
  <c r="BG46" i="18"/>
  <c r="P30" i="1"/>
  <c r="AC54" i="18"/>
  <c r="AM45" i="18"/>
  <c r="AC24" i="18"/>
  <c r="AW45" i="18"/>
  <c r="BG14" i="18"/>
  <c r="U36" i="1"/>
  <c r="P36" i="1"/>
  <c r="U34" i="1"/>
  <c r="U24" i="1"/>
  <c r="U19" i="1"/>
  <c r="T51" i="1"/>
  <c r="U33" i="1"/>
  <c r="U31" i="1"/>
  <c r="U22" i="1"/>
  <c r="U26" i="1"/>
  <c r="U21" i="1"/>
  <c r="T58" i="1"/>
  <c r="U29" i="1"/>
  <c r="U25" i="1"/>
  <c r="U20" i="1"/>
  <c r="T46" i="1"/>
  <c r="T45" i="1"/>
  <c r="T44" i="1"/>
  <c r="T53" i="1"/>
  <c r="T49" i="1"/>
  <c r="T66" i="1"/>
  <c r="BG5" i="18"/>
  <c r="Z15" i="18"/>
  <c r="AM5" i="18"/>
  <c r="BD47" i="18"/>
  <c r="BG48" i="18"/>
  <c r="AC15" i="18"/>
  <c r="AT11" i="18"/>
  <c r="AW5" i="18"/>
  <c r="AC45" i="18"/>
  <c r="BG45" i="18"/>
  <c r="AC18" i="18"/>
  <c r="AJ7" i="18"/>
  <c r="AI12" i="18"/>
  <c r="AS12" i="18"/>
  <c r="Y52" i="18"/>
  <c r="AJ45" i="18"/>
  <c r="AT45" i="18"/>
  <c r="BD45" i="18"/>
  <c r="Y22" i="18"/>
  <c r="AT5" i="18"/>
  <c r="BC12" i="18"/>
  <c r="Z45" i="18"/>
  <c r="AI52" i="18"/>
  <c r="AS52" i="18"/>
  <c r="BC52" i="18"/>
  <c r="T56" i="1"/>
  <c r="T43" i="1"/>
  <c r="T37" i="1"/>
  <c r="T32" i="1"/>
  <c r="T28" i="1"/>
  <c r="T27" i="1"/>
  <c r="T23" i="1"/>
  <c r="T18" i="1"/>
  <c r="AM54" i="18"/>
  <c r="AW14" i="18"/>
  <c r="AW54" i="18"/>
  <c r="AW11" i="18"/>
  <c r="BG51" i="18"/>
  <c r="AC21" i="18"/>
  <c r="AC51" i="18"/>
  <c r="AW51" i="18"/>
  <c r="AM11" i="18"/>
  <c r="AM51" i="18"/>
  <c r="BG11" i="18"/>
  <c r="AW8" i="18"/>
  <c r="T17" i="1"/>
  <c r="AV5" i="18"/>
  <c r="BF5" i="18"/>
  <c r="AL5" i="18"/>
  <c r="Z21" i="18"/>
  <c r="BD11" i="18"/>
  <c r="AJ47" i="18"/>
  <c r="Z17" i="18"/>
  <c r="AT7" i="18"/>
  <c r="BD17" i="18"/>
  <c r="AT47" i="18"/>
  <c r="AJ5" i="18"/>
  <c r="BD5" i="18"/>
  <c r="AS13" i="18"/>
  <c r="Y23" i="18"/>
  <c r="BC13" i="18"/>
  <c r="Y50" i="18"/>
  <c r="AI50" i="18"/>
  <c r="AS50" i="18"/>
  <c r="BC50" i="18"/>
  <c r="Y20" i="18"/>
  <c r="AI10" i="18"/>
  <c r="AS10" i="18"/>
  <c r="BC10" i="18"/>
  <c r="AA66" i="1" l="1"/>
  <c r="X66" i="1"/>
  <c r="O66" i="1"/>
  <c r="U66" i="1" s="1"/>
  <c r="AA65" i="1"/>
  <c r="X65" i="1"/>
  <c r="AA64" i="1"/>
  <c r="X64" i="1"/>
  <c r="AA63" i="1"/>
  <c r="X63" i="1"/>
  <c r="AA62" i="1"/>
  <c r="X62" i="1"/>
  <c r="AA61" i="1"/>
  <c r="X61" i="1"/>
  <c r="AA60" i="1"/>
  <c r="X60" i="1"/>
  <c r="O60" i="1"/>
  <c r="AA59" i="1"/>
  <c r="X59" i="1"/>
  <c r="AI59" i="1" s="1"/>
  <c r="AH59" i="1" s="1"/>
  <c r="O59" i="1"/>
  <c r="U59" i="1" s="1"/>
  <c r="AA58" i="1"/>
  <c r="X58" i="1"/>
  <c r="O58" i="1"/>
  <c r="U58" i="1" s="1"/>
  <c r="AA57" i="1"/>
  <c r="X57" i="1"/>
  <c r="O57" i="1"/>
  <c r="U57" i="1" s="1"/>
  <c r="AA56" i="1"/>
  <c r="X56" i="1"/>
  <c r="O56" i="1"/>
  <c r="U56" i="1" s="1"/>
  <c r="AA55" i="1"/>
  <c r="O55" i="1"/>
  <c r="U55" i="1" s="1"/>
  <c r="AA53" i="1"/>
  <c r="AI53" i="1"/>
  <c r="AH53" i="1" s="1"/>
  <c r="O53" i="1"/>
  <c r="U53" i="1" s="1"/>
  <c r="AA52" i="1"/>
  <c r="X52" i="1"/>
  <c r="O52" i="1"/>
  <c r="U52" i="1" s="1"/>
  <c r="AA51" i="1"/>
  <c r="X51" i="1"/>
  <c r="AI51" i="1" s="1"/>
  <c r="AH51" i="1" s="1"/>
  <c r="O51" i="1"/>
  <c r="U51" i="1" s="1"/>
  <c r="AA49" i="1"/>
  <c r="AI49" i="1"/>
  <c r="AH49" i="1" s="1"/>
  <c r="O49" i="1"/>
  <c r="U49" i="1" s="1"/>
  <c r="AA48" i="1"/>
  <c r="X48" i="1"/>
  <c r="O48" i="1"/>
  <c r="AA46" i="1"/>
  <c r="X46" i="1"/>
  <c r="AI46" i="1" s="1"/>
  <c r="AH46" i="1" s="1"/>
  <c r="O46" i="1"/>
  <c r="U46" i="1" s="1"/>
  <c r="AA45" i="1"/>
  <c r="X45" i="1"/>
  <c r="O45" i="1"/>
  <c r="U45" i="1" s="1"/>
  <c r="AA44" i="1"/>
  <c r="X44" i="1"/>
  <c r="O44" i="1"/>
  <c r="U44" i="1" s="1"/>
  <c r="AA43" i="1"/>
  <c r="X43" i="1"/>
  <c r="O43" i="1"/>
  <c r="AI44" i="1" l="1"/>
  <c r="AH44" i="1" s="1"/>
  <c r="P52" i="1"/>
  <c r="P48" i="1"/>
  <c r="U48" i="1"/>
  <c r="P56" i="1"/>
  <c r="P45" i="1"/>
  <c r="P55" i="1"/>
  <c r="AE55" i="1" s="1"/>
  <c r="AG55" i="1" s="1"/>
  <c r="P60" i="1"/>
  <c r="AE60" i="1" s="1"/>
  <c r="U60" i="1"/>
  <c r="P43" i="1"/>
  <c r="AE43" i="1" s="1"/>
  <c r="U43" i="1"/>
  <c r="P58" i="1"/>
  <c r="AE58" i="1" s="1"/>
  <c r="AI45" i="1"/>
  <c r="AH45" i="1" s="1"/>
  <c r="AI57" i="1"/>
  <c r="AH57" i="1" s="1"/>
  <c r="AI43" i="1"/>
  <c r="AH43" i="1" s="1"/>
  <c r="AI52" i="1"/>
  <c r="AH52" i="1" s="1"/>
  <c r="AI58" i="1"/>
  <c r="AH58" i="1" s="1"/>
  <c r="AI66" i="1"/>
  <c r="AH66" i="1" s="1"/>
  <c r="AI55" i="1"/>
  <c r="AH55" i="1" s="1"/>
  <c r="AI48" i="1"/>
  <c r="AH48" i="1" s="1"/>
  <c r="AI56" i="1"/>
  <c r="AH56" i="1" s="1"/>
  <c r="AI60" i="1"/>
  <c r="P46" i="1"/>
  <c r="AE46" i="1" s="1"/>
  <c r="P44" i="1"/>
  <c r="AE44" i="1" s="1"/>
  <c r="P49" i="1"/>
  <c r="AE49" i="1" s="1"/>
  <c r="AE45" i="1"/>
  <c r="AE48" i="1"/>
  <c r="P51" i="1"/>
  <c r="AE51" i="1" s="1"/>
  <c r="P53" i="1"/>
  <c r="AE53" i="1" s="1"/>
  <c r="P57" i="1"/>
  <c r="AE57" i="1" s="1"/>
  <c r="P59" i="1"/>
  <c r="AE59" i="1" s="1"/>
  <c r="AE52" i="1"/>
  <c r="AE56" i="1"/>
  <c r="P66" i="1"/>
  <c r="AE66" i="1" s="1"/>
  <c r="AF55" i="1" l="1"/>
  <c r="AJ55" i="1" s="1"/>
  <c r="AH60" i="1"/>
  <c r="AI61" i="1"/>
  <c r="AG57" i="1"/>
  <c r="AF57" i="1"/>
  <c r="AJ57" i="1" s="1"/>
  <c r="AG56" i="1"/>
  <c r="AF56" i="1"/>
  <c r="AJ56" i="1" s="1"/>
  <c r="AF48" i="1"/>
  <c r="AJ48" i="1" s="1"/>
  <c r="AG48" i="1"/>
  <c r="AG44" i="1"/>
  <c r="AF44" i="1"/>
  <c r="AJ44" i="1" s="1"/>
  <c r="AG60" i="1"/>
  <c r="AE61" i="1" s="1"/>
  <c r="AF60" i="1"/>
  <c r="AF66" i="1"/>
  <c r="AJ66" i="1" s="1"/>
  <c r="AG66" i="1"/>
  <c r="AG53" i="1"/>
  <c r="AF53" i="1"/>
  <c r="AJ53" i="1" s="1"/>
  <c r="AG43" i="1"/>
  <c r="AF43" i="1"/>
  <c r="AJ43" i="1" s="1"/>
  <c r="AG58" i="1"/>
  <c r="AF58" i="1"/>
  <c r="AJ58" i="1" s="1"/>
  <c r="AG59" i="1"/>
  <c r="AF59" i="1"/>
  <c r="AJ59" i="1" s="1"/>
  <c r="AG51" i="1"/>
  <c r="AF51" i="1"/>
  <c r="AJ51" i="1" s="1"/>
  <c r="AG49" i="1"/>
  <c r="AF49" i="1"/>
  <c r="AJ49" i="1" s="1"/>
  <c r="AF52" i="1"/>
  <c r="AJ52" i="1" s="1"/>
  <c r="AG52" i="1"/>
  <c r="AF45" i="1"/>
  <c r="AJ45" i="1" s="1"/>
  <c r="AG45" i="1"/>
  <c r="AG46" i="1"/>
  <c r="AF46" i="1"/>
  <c r="AJ46" i="1" s="1"/>
  <c r="AJ60" i="1" l="1"/>
  <c r="AG61" i="1"/>
  <c r="AE62" i="1" s="1"/>
  <c r="AF61" i="1"/>
  <c r="AH61" i="1"/>
  <c r="AI62" i="1"/>
  <c r="AJ61" i="1" l="1"/>
  <c r="AG62" i="1"/>
  <c r="AE63" i="1" s="1"/>
  <c r="AF62" i="1"/>
  <c r="AH62" i="1"/>
  <c r="AI63" i="1"/>
  <c r="AJ62" i="1" l="1"/>
  <c r="AH63" i="1"/>
  <c r="AI64" i="1"/>
  <c r="AG63" i="1"/>
  <c r="AE64" i="1" s="1"/>
  <c r="AF63" i="1"/>
  <c r="AJ63" i="1" l="1"/>
  <c r="AG64" i="1"/>
  <c r="AE65" i="1" s="1"/>
  <c r="AF64" i="1"/>
  <c r="AH64" i="1"/>
  <c r="AI65" i="1"/>
  <c r="AH65" i="1" s="1"/>
  <c r="AJ64" i="1" l="1"/>
  <c r="AG65" i="1"/>
  <c r="AF65" i="1"/>
  <c r="AJ65" i="1" s="1"/>
  <c r="AA42" i="1" l="1"/>
  <c r="AA41" i="1"/>
  <c r="AI41" i="1"/>
  <c r="O41" i="1"/>
  <c r="U41" i="1" s="1"/>
  <c r="AA39" i="1"/>
  <c r="AI39" i="1"/>
  <c r="AH39" i="1" s="1"/>
  <c r="O39" i="1"/>
  <c r="U39" i="1" s="1"/>
  <c r="AA38" i="1"/>
  <c r="X38" i="1"/>
  <c r="O38" i="1"/>
  <c r="U38" i="1" s="1"/>
  <c r="AA37" i="1"/>
  <c r="X37" i="1"/>
  <c r="U37" i="1"/>
  <c r="AA36" i="1"/>
  <c r="AI36" i="1"/>
  <c r="AH36" i="1" s="1"/>
  <c r="AA34" i="1"/>
  <c r="AA33" i="1"/>
  <c r="AI33" i="1"/>
  <c r="AH33" i="1" s="1"/>
  <c r="AA32" i="1"/>
  <c r="X32" i="1"/>
  <c r="O32" i="1"/>
  <c r="AA31" i="1"/>
  <c r="X31" i="1"/>
  <c r="AA30" i="1"/>
  <c r="X30" i="1"/>
  <c r="AI30" i="1" s="1"/>
  <c r="AH30" i="1" s="1"/>
  <c r="AA29" i="1"/>
  <c r="X29" i="1"/>
  <c r="AA28" i="1"/>
  <c r="O28" i="1"/>
  <c r="U28" i="1" s="1"/>
  <c r="P28" i="1" l="1"/>
  <c r="AE28" i="1" s="1"/>
  <c r="AG28" i="1" s="1"/>
  <c r="AE29" i="1" s="1"/>
  <c r="P37" i="1"/>
  <c r="AE37" i="1" s="1"/>
  <c r="AE34" i="1"/>
  <c r="AG34" i="1" s="1"/>
  <c r="P32" i="1"/>
  <c r="AE32" i="1" s="1"/>
  <c r="U32" i="1"/>
  <c r="AI29" i="1"/>
  <c r="AH29" i="1" s="1"/>
  <c r="AI34" i="1"/>
  <c r="AH34" i="1" s="1"/>
  <c r="AI42" i="1"/>
  <c r="AH42" i="1" s="1"/>
  <c r="AH41" i="1"/>
  <c r="AI37" i="1"/>
  <c r="AH37" i="1" s="1"/>
  <c r="AI31" i="1"/>
  <c r="AH31" i="1" s="1"/>
  <c r="AI28" i="1"/>
  <c r="AH28" i="1" s="1"/>
  <c r="AI32" i="1"/>
  <c r="AH32" i="1" s="1"/>
  <c r="AE31" i="1"/>
  <c r="P38" i="1"/>
  <c r="P41" i="1"/>
  <c r="AE41" i="1" s="1"/>
  <c r="AE30" i="1"/>
  <c r="P39" i="1"/>
  <c r="AE39" i="1" s="1"/>
  <c r="AE33" i="1"/>
  <c r="AE36" i="1"/>
  <c r="AF28" i="1" l="1"/>
  <c r="AF34" i="1"/>
  <c r="AJ34" i="1" s="1"/>
  <c r="AG32" i="1"/>
  <c r="AF32" i="1"/>
  <c r="AJ32" i="1" s="1"/>
  <c r="AF41" i="1"/>
  <c r="AJ41" i="1" s="1"/>
  <c r="AG41" i="1"/>
  <c r="AE42" i="1" s="1"/>
  <c r="AG36" i="1"/>
  <c r="AF36" i="1"/>
  <c r="AJ36" i="1" s="1"/>
  <c r="AG39" i="1"/>
  <c r="AF39" i="1"/>
  <c r="AJ39" i="1" s="1"/>
  <c r="AG33" i="1"/>
  <c r="AF33" i="1"/>
  <c r="AJ33" i="1" s="1"/>
  <c r="AG30" i="1"/>
  <c r="AF30" i="1"/>
  <c r="AJ30" i="1" s="1"/>
  <c r="AG37" i="1"/>
  <c r="AE38" i="1" s="1"/>
  <c r="AF37" i="1"/>
  <c r="AJ37" i="1" s="1"/>
  <c r="AF29" i="1"/>
  <c r="AJ29" i="1" s="1"/>
  <c r="AG29" i="1"/>
  <c r="AG31" i="1"/>
  <c r="AF31" i="1"/>
  <c r="AJ31" i="1" s="1"/>
  <c r="AI38" i="1"/>
  <c r="AH38" i="1" s="1"/>
  <c r="AJ28" i="1"/>
  <c r="AF42" i="1" l="1"/>
  <c r="AJ42" i="1" s="1"/>
  <c r="AG42" i="1"/>
  <c r="AG38" i="1"/>
  <c r="AF38" i="1"/>
  <c r="AJ38" i="1" s="1"/>
  <c r="Y48" i="18" l="1"/>
  <c r="Y46" i="18"/>
  <c r="Y45" i="18"/>
  <c r="X53" i="18"/>
  <c r="X49" i="18"/>
  <c r="X47" i="18"/>
  <c r="X46" i="18"/>
  <c r="W53" i="18"/>
  <c r="W51" i="18"/>
  <c r="W49" i="18"/>
  <c r="W48" i="18"/>
  <c r="W47" i="18"/>
  <c r="W45" i="18"/>
  <c r="V53" i="18"/>
  <c r="V52" i="18"/>
  <c r="V51" i="18"/>
  <c r="V48" i="18"/>
  <c r="V46" i="18"/>
  <c r="U54" i="18"/>
  <c r="U52" i="18"/>
  <c r="U51" i="18"/>
  <c r="U49" i="18"/>
  <c r="U47" i="18"/>
  <c r="U45" i="18"/>
  <c r="T54" i="18"/>
  <c r="T52" i="18"/>
  <c r="T51" i="18"/>
  <c r="T50" i="18"/>
  <c r="T48" i="18"/>
  <c r="P47" i="18"/>
  <c r="P45" i="18"/>
  <c r="O53" i="18"/>
  <c r="O52" i="18"/>
  <c r="O48" i="18"/>
  <c r="O46" i="18"/>
  <c r="O45" i="18"/>
  <c r="N53" i="18"/>
  <c r="N49" i="18"/>
  <c r="N47" i="18"/>
  <c r="N46" i="18"/>
  <c r="M53" i="18"/>
  <c r="M51" i="18"/>
  <c r="M49" i="18"/>
  <c r="M48" i="18"/>
  <c r="M47" i="18"/>
  <c r="M45" i="18"/>
  <c r="L53" i="18"/>
  <c r="L52" i="18"/>
  <c r="L51" i="18"/>
  <c r="L48" i="18"/>
  <c r="L46" i="18"/>
  <c r="K54" i="18"/>
  <c r="K52" i="18"/>
  <c r="K51" i="18"/>
  <c r="K49" i="18"/>
  <c r="K47" i="18"/>
  <c r="K45" i="18"/>
  <c r="J54" i="18"/>
  <c r="J52" i="18"/>
  <c r="J51" i="18"/>
  <c r="J50" i="18"/>
  <c r="J48" i="18"/>
  <c r="BD37" i="18"/>
  <c r="BD35" i="18"/>
  <c r="BC43" i="18"/>
  <c r="BC42" i="18"/>
  <c r="BC38" i="18"/>
  <c r="BC36" i="18"/>
  <c r="BC35" i="18"/>
  <c r="BB43" i="18"/>
  <c r="BB39" i="18"/>
  <c r="BB37" i="18"/>
  <c r="BB36" i="18"/>
  <c r="BA43" i="18"/>
  <c r="BA41" i="18"/>
  <c r="BA39" i="18"/>
  <c r="BA38" i="18"/>
  <c r="BA37" i="18"/>
  <c r="BA35" i="18"/>
  <c r="AZ43" i="18"/>
  <c r="AZ42" i="18"/>
  <c r="AZ41" i="18"/>
  <c r="AZ38" i="18"/>
  <c r="AZ36" i="18"/>
  <c r="AY44" i="18"/>
  <c r="AY42" i="18"/>
  <c r="AY41" i="18"/>
  <c r="AY39" i="18"/>
  <c r="AY37" i="18"/>
  <c r="AY35" i="18"/>
  <c r="AX44" i="18"/>
  <c r="AX42" i="18"/>
  <c r="AX41" i="18"/>
  <c r="AX40" i="18"/>
  <c r="AX38" i="18"/>
  <c r="AT37" i="18"/>
  <c r="AT35" i="18"/>
  <c r="AS43" i="18"/>
  <c r="AS42" i="18"/>
  <c r="AS38" i="18"/>
  <c r="AS36" i="18"/>
  <c r="AS35" i="18"/>
  <c r="AR43" i="18"/>
  <c r="AR39" i="18"/>
  <c r="AR37" i="18"/>
  <c r="AR36" i="18"/>
  <c r="AQ43" i="18"/>
  <c r="AQ41" i="18"/>
  <c r="AQ39" i="18"/>
  <c r="AQ38" i="18"/>
  <c r="AQ37" i="18"/>
  <c r="AQ35" i="18"/>
  <c r="AP43" i="18"/>
  <c r="AP42" i="18"/>
  <c r="AP41" i="18"/>
  <c r="AP38" i="18"/>
  <c r="AP36" i="18"/>
  <c r="AO44" i="18"/>
  <c r="AO42" i="18"/>
  <c r="AO41" i="18"/>
  <c r="AO39" i="18"/>
  <c r="AO37" i="18"/>
  <c r="AO35" i="18"/>
  <c r="AN44" i="18"/>
  <c r="AN42" i="18"/>
  <c r="AN41" i="18"/>
  <c r="AN40" i="18"/>
  <c r="AN38" i="18"/>
  <c r="AJ37" i="18"/>
  <c r="AJ35" i="18"/>
  <c r="AI43" i="18"/>
  <c r="AI42" i="18"/>
  <c r="AI38" i="18"/>
  <c r="AI36" i="18"/>
  <c r="AI35" i="18"/>
  <c r="AH43" i="18"/>
  <c r="AH39" i="18"/>
  <c r="AH37" i="18"/>
  <c r="AH36" i="18"/>
  <c r="AG43" i="18"/>
  <c r="AG41" i="18"/>
  <c r="AG39" i="18"/>
  <c r="AG38" i="18"/>
  <c r="AG37" i="18"/>
  <c r="AG35" i="18"/>
  <c r="AF43" i="18"/>
  <c r="AF42" i="18"/>
  <c r="AF41" i="18"/>
  <c r="AF38" i="18"/>
  <c r="AF36" i="18"/>
  <c r="AE44" i="18"/>
  <c r="AE42" i="18"/>
  <c r="AE41" i="18"/>
  <c r="AE39" i="18"/>
  <c r="AE37" i="18"/>
  <c r="AE35" i="18"/>
  <c r="AD44" i="18"/>
  <c r="AD42" i="18"/>
  <c r="AD41" i="18"/>
  <c r="AD40" i="18"/>
  <c r="AD38" i="18"/>
  <c r="Z37" i="18"/>
  <c r="Z35" i="18"/>
  <c r="Y43" i="18"/>
  <c r="Y42" i="18"/>
  <c r="Y38" i="18"/>
  <c r="Y36" i="18"/>
  <c r="Y35" i="18"/>
  <c r="X43" i="18"/>
  <c r="X39" i="18"/>
  <c r="X37" i="18"/>
  <c r="X36" i="18"/>
  <c r="W43" i="18"/>
  <c r="W41" i="18"/>
  <c r="W39" i="18"/>
  <c r="W38" i="18"/>
  <c r="W37" i="18"/>
  <c r="W35" i="18"/>
  <c r="V43" i="18"/>
  <c r="V42" i="18"/>
  <c r="V41" i="18"/>
  <c r="V38" i="18"/>
  <c r="V36" i="18"/>
  <c r="U44" i="18"/>
  <c r="U42" i="18"/>
  <c r="U41" i="18"/>
  <c r="U39" i="18"/>
  <c r="U37" i="18"/>
  <c r="U35" i="18"/>
  <c r="T44" i="18"/>
  <c r="T42" i="18"/>
  <c r="T41" i="18"/>
  <c r="T40" i="18"/>
  <c r="T38" i="18"/>
  <c r="P37" i="18"/>
  <c r="P35" i="18"/>
  <c r="O43" i="18"/>
  <c r="O42" i="18"/>
  <c r="O38" i="18"/>
  <c r="O36" i="18"/>
  <c r="O35" i="18"/>
  <c r="N43" i="18"/>
  <c r="N39" i="18"/>
  <c r="N37" i="18"/>
  <c r="N36" i="18"/>
  <c r="M43" i="18"/>
  <c r="M41" i="18"/>
  <c r="M39" i="18"/>
  <c r="M38" i="18"/>
  <c r="M37" i="18"/>
  <c r="M35" i="18"/>
  <c r="L43" i="18"/>
  <c r="L42" i="18"/>
  <c r="L41" i="18"/>
  <c r="L38" i="18"/>
  <c r="L36" i="18"/>
  <c r="K44" i="18"/>
  <c r="K42" i="18"/>
  <c r="K41" i="18"/>
  <c r="K39" i="18"/>
  <c r="K37" i="18"/>
  <c r="K35" i="18"/>
  <c r="J44" i="18"/>
  <c r="J42" i="18"/>
  <c r="J41" i="18"/>
  <c r="J40" i="18"/>
  <c r="J38" i="18"/>
  <c r="BD27" i="18"/>
  <c r="BD25" i="18"/>
  <c r="BC33" i="18"/>
  <c r="BC32" i="18"/>
  <c r="BC28" i="18"/>
  <c r="BC26" i="18"/>
  <c r="BC25" i="18"/>
  <c r="BB33" i="18"/>
  <c r="BB29" i="18"/>
  <c r="BB27" i="18"/>
  <c r="BB26" i="18"/>
  <c r="BA33" i="18"/>
  <c r="BA31" i="18"/>
  <c r="BA29" i="18"/>
  <c r="BA28" i="18"/>
  <c r="BA27" i="18"/>
  <c r="BA25" i="18"/>
  <c r="AZ33" i="18"/>
  <c r="AZ32" i="18"/>
  <c r="AZ31" i="18"/>
  <c r="AZ28" i="18"/>
  <c r="AZ26" i="18"/>
  <c r="AY34" i="18"/>
  <c r="AY32" i="18"/>
  <c r="AY31" i="18"/>
  <c r="AY29" i="18"/>
  <c r="AY27" i="18"/>
  <c r="AY25" i="18"/>
  <c r="AX34" i="18"/>
  <c r="AX32" i="18"/>
  <c r="AX31" i="18"/>
  <c r="AX30" i="18"/>
  <c r="AX28" i="18"/>
  <c r="AT27" i="18"/>
  <c r="AT25" i="18"/>
  <c r="AS33" i="18"/>
  <c r="AS32" i="18"/>
  <c r="AS28" i="18"/>
  <c r="AS26" i="18"/>
  <c r="AS25" i="18"/>
  <c r="AR33" i="18"/>
  <c r="AR29" i="18"/>
  <c r="AR27" i="18"/>
  <c r="AR26" i="18"/>
  <c r="AQ33" i="18"/>
  <c r="AQ31" i="18"/>
  <c r="AQ29" i="18"/>
  <c r="AQ28" i="18"/>
  <c r="AQ27" i="18"/>
  <c r="AQ25" i="18"/>
  <c r="AP33" i="18"/>
  <c r="AP32" i="18"/>
  <c r="AP31" i="18"/>
  <c r="AP28" i="18"/>
  <c r="AP26" i="18"/>
  <c r="AO34" i="18"/>
  <c r="AO32" i="18"/>
  <c r="AO31" i="18"/>
  <c r="AO29" i="18"/>
  <c r="AO27" i="18"/>
  <c r="AO25" i="18"/>
  <c r="AN34" i="18"/>
  <c r="AN32" i="18"/>
  <c r="AN31" i="18"/>
  <c r="AN30" i="18"/>
  <c r="AN28" i="18"/>
  <c r="AJ27" i="18"/>
  <c r="AJ25" i="18"/>
  <c r="AI33" i="18"/>
  <c r="AI32" i="18"/>
  <c r="AI28" i="18"/>
  <c r="AI26" i="18"/>
  <c r="AI25" i="18"/>
  <c r="AH33" i="18"/>
  <c r="AH29" i="18"/>
  <c r="AH27" i="18"/>
  <c r="AH26" i="18"/>
  <c r="AG33" i="18"/>
  <c r="AG31" i="18"/>
  <c r="AG29" i="18"/>
  <c r="AG28" i="18"/>
  <c r="AG27" i="18"/>
  <c r="AG25" i="18"/>
  <c r="AF33" i="18"/>
  <c r="AF31" i="18"/>
  <c r="AF28" i="18"/>
  <c r="AF26" i="18"/>
  <c r="AE34" i="18"/>
  <c r="AE32" i="18"/>
  <c r="AE31" i="18"/>
  <c r="AE29" i="18"/>
  <c r="AE27" i="18"/>
  <c r="AE25" i="18"/>
  <c r="AD34" i="18"/>
  <c r="AD32" i="18"/>
  <c r="AD31" i="18"/>
  <c r="AD30" i="18"/>
  <c r="AD28" i="18"/>
  <c r="Z27" i="18"/>
  <c r="Z25" i="18"/>
  <c r="Y33" i="18"/>
  <c r="Y32" i="18"/>
  <c r="Y28" i="18"/>
  <c r="Y26" i="18"/>
  <c r="Y25" i="18"/>
  <c r="X33" i="18"/>
  <c r="X29" i="18"/>
  <c r="X27" i="18"/>
  <c r="X26" i="18"/>
  <c r="W33" i="18"/>
  <c r="W31" i="18"/>
  <c r="W29" i="18"/>
  <c r="W28" i="18"/>
  <c r="W27" i="18"/>
  <c r="W25" i="18"/>
  <c r="V33" i="18"/>
  <c r="V32" i="18"/>
  <c r="V31" i="18"/>
  <c r="V28" i="18"/>
  <c r="V26" i="18"/>
  <c r="U34" i="18"/>
  <c r="U32" i="18"/>
  <c r="U31" i="18"/>
  <c r="U29" i="18"/>
  <c r="U27" i="18"/>
  <c r="U25" i="18"/>
  <c r="T34" i="18"/>
  <c r="T32" i="18"/>
  <c r="T31" i="18"/>
  <c r="T30" i="18"/>
  <c r="T28" i="18"/>
  <c r="AF32" i="18"/>
  <c r="P27" i="18"/>
  <c r="P25" i="18"/>
  <c r="O33" i="18"/>
  <c r="O32" i="18"/>
  <c r="O28" i="18"/>
  <c r="O26" i="18"/>
  <c r="O25" i="18"/>
  <c r="N33" i="18"/>
  <c r="N29" i="18"/>
  <c r="N27" i="18"/>
  <c r="N26" i="18"/>
  <c r="M33" i="18"/>
  <c r="M31" i="18"/>
  <c r="M29" i="18"/>
  <c r="M28" i="18"/>
  <c r="M27" i="18"/>
  <c r="M25" i="18"/>
  <c r="L33" i="18"/>
  <c r="L32" i="18"/>
  <c r="L31" i="18"/>
  <c r="L28" i="18"/>
  <c r="L26" i="18"/>
  <c r="K34" i="18"/>
  <c r="K32" i="18"/>
  <c r="K31" i="18"/>
  <c r="K29" i="18"/>
  <c r="K27" i="18"/>
  <c r="K25" i="18"/>
  <c r="J34" i="18"/>
  <c r="J32" i="18"/>
  <c r="J31" i="18"/>
  <c r="J30" i="18"/>
  <c r="J28" i="18"/>
  <c r="BD15" i="18"/>
  <c r="BC23" i="18"/>
  <c r="BC22" i="18"/>
  <c r="BC18" i="18"/>
  <c r="BC16" i="18"/>
  <c r="BC15" i="18"/>
  <c r="BB23" i="18"/>
  <c r="BB19" i="18"/>
  <c r="BB17" i="18"/>
  <c r="BB16" i="18"/>
  <c r="BA23" i="18"/>
  <c r="BA21" i="18"/>
  <c r="BA19" i="18"/>
  <c r="BA18" i="18"/>
  <c r="BA17" i="18"/>
  <c r="BA15" i="18"/>
  <c r="AZ23" i="18"/>
  <c r="AZ22" i="18"/>
  <c r="AZ21" i="18"/>
  <c r="AZ18" i="18"/>
  <c r="AZ16" i="18"/>
  <c r="AY24" i="18"/>
  <c r="AY22" i="18"/>
  <c r="AY21" i="18"/>
  <c r="AY19" i="18"/>
  <c r="AY17" i="18"/>
  <c r="AY15" i="18"/>
  <c r="AX24" i="18"/>
  <c r="AX22" i="18"/>
  <c r="AX21" i="18"/>
  <c r="AX20" i="18"/>
  <c r="AX18" i="18"/>
  <c r="AT17" i="18"/>
  <c r="AT15" i="18"/>
  <c r="AS23" i="18"/>
  <c r="AS22" i="18"/>
  <c r="AS18" i="18"/>
  <c r="AS16" i="18"/>
  <c r="AS15" i="18"/>
  <c r="AR23" i="18"/>
  <c r="AR19" i="18"/>
  <c r="AR17" i="18"/>
  <c r="AR16" i="18"/>
  <c r="AQ23" i="18"/>
  <c r="AQ21" i="18"/>
  <c r="AQ19" i="18"/>
  <c r="AQ18" i="18"/>
  <c r="AQ17" i="18"/>
  <c r="AQ15" i="18"/>
  <c r="AP23" i="18"/>
  <c r="AP22" i="18"/>
  <c r="AP21" i="18"/>
  <c r="AP18" i="18"/>
  <c r="AP16" i="18"/>
  <c r="AO24" i="18"/>
  <c r="AO22" i="18"/>
  <c r="AO21" i="18"/>
  <c r="AO19" i="18"/>
  <c r="AO17" i="18"/>
  <c r="AO15" i="18"/>
  <c r="AN24" i="18"/>
  <c r="AN22" i="18"/>
  <c r="AN21" i="18"/>
  <c r="AN20" i="18"/>
  <c r="AN18" i="18"/>
  <c r="AJ17" i="18"/>
  <c r="AJ15" i="18"/>
  <c r="AI23" i="18"/>
  <c r="AI22" i="18"/>
  <c r="AI18" i="18"/>
  <c r="AI16" i="18"/>
  <c r="AI15" i="18"/>
  <c r="AH23" i="18"/>
  <c r="AH19" i="18"/>
  <c r="AH17" i="18"/>
  <c r="AH16" i="18"/>
  <c r="AG23" i="18"/>
  <c r="AG21" i="18"/>
  <c r="AG19" i="18"/>
  <c r="AG18" i="18"/>
  <c r="AG17" i="18"/>
  <c r="AG15" i="18"/>
  <c r="AF23" i="18"/>
  <c r="AF22" i="18"/>
  <c r="AF21" i="18"/>
  <c r="AF18" i="18"/>
  <c r="AF16" i="18"/>
  <c r="AE24" i="18"/>
  <c r="AE22" i="18"/>
  <c r="AE21" i="18"/>
  <c r="AE19" i="18"/>
  <c r="AE17" i="18"/>
  <c r="AE15" i="18"/>
  <c r="AD24" i="18"/>
  <c r="AD22" i="18"/>
  <c r="AD21" i="18"/>
  <c r="AD20" i="18"/>
  <c r="AD18" i="18"/>
  <c r="P17" i="18"/>
  <c r="P15" i="18"/>
  <c r="O23" i="18"/>
  <c r="O22" i="18"/>
  <c r="O18" i="18"/>
  <c r="O16" i="18"/>
  <c r="O15" i="18"/>
  <c r="N23" i="18"/>
  <c r="N19" i="18"/>
  <c r="N17" i="18"/>
  <c r="N16" i="18"/>
  <c r="M23" i="18"/>
  <c r="M21" i="18"/>
  <c r="M19" i="18"/>
  <c r="M18" i="18"/>
  <c r="M17" i="18"/>
  <c r="M15" i="18"/>
  <c r="L23" i="18"/>
  <c r="L22" i="18"/>
  <c r="L21" i="18"/>
  <c r="L18" i="18"/>
  <c r="L16" i="18"/>
  <c r="K24" i="18"/>
  <c r="K22" i="18"/>
  <c r="K21" i="18"/>
  <c r="K19" i="18"/>
  <c r="K17" i="18"/>
  <c r="K15" i="18"/>
  <c r="J24" i="18"/>
  <c r="J22" i="18"/>
  <c r="J21" i="18"/>
  <c r="J20" i="18"/>
  <c r="J18" i="18"/>
  <c r="Z7" i="18"/>
  <c r="Z5" i="18"/>
  <c r="Y13" i="18"/>
  <c r="Y12" i="18"/>
  <c r="Y8" i="18"/>
  <c r="Y6" i="18"/>
  <c r="Y5" i="18"/>
  <c r="X13" i="18"/>
  <c r="X9" i="18"/>
  <c r="X7" i="18"/>
  <c r="X6" i="18"/>
  <c r="W13" i="18"/>
  <c r="W11" i="18"/>
  <c r="W9" i="18"/>
  <c r="W8" i="18"/>
  <c r="W7" i="18"/>
  <c r="W5" i="18"/>
  <c r="U5" i="18"/>
  <c r="V13" i="18"/>
  <c r="V12" i="18"/>
  <c r="V11" i="18"/>
  <c r="V8" i="18"/>
  <c r="V6" i="18"/>
  <c r="U14" i="18"/>
  <c r="U12" i="18"/>
  <c r="U11" i="18"/>
  <c r="U9" i="18"/>
  <c r="U7" i="18"/>
  <c r="T14" i="18"/>
  <c r="T12" i="18"/>
  <c r="T11" i="18"/>
  <c r="T10" i="18"/>
  <c r="T8" i="18"/>
  <c r="K5" i="18"/>
  <c r="J8" i="18"/>
  <c r="J10" i="18"/>
  <c r="J11" i="18"/>
  <c r="J12" i="18"/>
  <c r="J14" i="18"/>
  <c r="K7" i="18"/>
  <c r="K9" i="18"/>
  <c r="K11" i="18"/>
  <c r="K12" i="18"/>
  <c r="K14" i="18"/>
  <c r="L6" i="18"/>
  <c r="L8" i="18"/>
  <c r="L11" i="18"/>
  <c r="L12" i="18"/>
  <c r="L13" i="18"/>
  <c r="M5" i="18"/>
  <c r="M7" i="18"/>
  <c r="M8" i="18"/>
  <c r="O8" i="18" l="1"/>
  <c r="O6" i="18"/>
  <c r="N13" i="18"/>
  <c r="N9" i="18"/>
  <c r="N7" i="18"/>
  <c r="N6" i="18"/>
  <c r="M13" i="18"/>
  <c r="M11" i="18"/>
  <c r="M9" i="18"/>
  <c r="O5" i="18"/>
  <c r="AA27" i="1"/>
  <c r="X27" i="1"/>
  <c r="O27" i="1"/>
  <c r="U27" i="1" s="1"/>
  <c r="AA26" i="1"/>
  <c r="X26" i="1"/>
  <c r="AI26" i="1" s="1"/>
  <c r="AH26" i="1" s="1"/>
  <c r="AA25" i="1"/>
  <c r="X25" i="1"/>
  <c r="AI25" i="1" s="1"/>
  <c r="AH25" i="1" s="1"/>
  <c r="AA24" i="1"/>
  <c r="X24" i="1"/>
  <c r="AA23" i="1"/>
  <c r="X23" i="1"/>
  <c r="AI23" i="1" s="1"/>
  <c r="AH23" i="1" s="1"/>
  <c r="O23" i="1"/>
  <c r="U23" i="1" s="1"/>
  <c r="AA22" i="1"/>
  <c r="X22" i="1"/>
  <c r="AA21" i="1"/>
  <c r="X21" i="1"/>
  <c r="AI21" i="1" s="1"/>
  <c r="AH21" i="1" s="1"/>
  <c r="AA20" i="1"/>
  <c r="X20" i="1"/>
  <c r="AA19" i="1"/>
  <c r="X19" i="1"/>
  <c r="AI19" i="1" s="1"/>
  <c r="AH19" i="1" s="1"/>
  <c r="AA18" i="1"/>
  <c r="X18" i="1"/>
  <c r="O18" i="1"/>
  <c r="U18" i="1" s="1"/>
  <c r="AA17" i="1"/>
  <c r="X17" i="1"/>
  <c r="O17" i="1"/>
  <c r="U17" i="1" s="1"/>
  <c r="AA16" i="1"/>
  <c r="X16" i="1"/>
  <c r="AA15" i="1"/>
  <c r="X15" i="1"/>
  <c r="O15" i="1"/>
  <c r="U15" i="1" s="1"/>
  <c r="BF6" i="18" l="1"/>
  <c r="AV8" i="18"/>
  <c r="BF48" i="18"/>
  <c r="AL48" i="18"/>
  <c r="AV48" i="18"/>
  <c r="AB18" i="18"/>
  <c r="BF8" i="18"/>
  <c r="AB48" i="18"/>
  <c r="AL8" i="18"/>
  <c r="BF46" i="18"/>
  <c r="AL46" i="18"/>
  <c r="AV6" i="18"/>
  <c r="AB16" i="18"/>
  <c r="AV46" i="18"/>
  <c r="AB46" i="18"/>
  <c r="AL6" i="18"/>
  <c r="AL47" i="18"/>
  <c r="AV7" i="18"/>
  <c r="AL7" i="18"/>
  <c r="AV47" i="18"/>
  <c r="BF7" i="18"/>
  <c r="BF47" i="18"/>
  <c r="AB47" i="18"/>
  <c r="AB17" i="18"/>
  <c r="AL11" i="18"/>
  <c r="BF51" i="18"/>
  <c r="BF11" i="18"/>
  <c r="AL51" i="18"/>
  <c r="AV11" i="18"/>
  <c r="AB21" i="18"/>
  <c r="AV51" i="18"/>
  <c r="AB51" i="18"/>
  <c r="BF12" i="18"/>
  <c r="AL52" i="18"/>
  <c r="AV12" i="18"/>
  <c r="AB22" i="18"/>
  <c r="AV52" i="18"/>
  <c r="AB52" i="18"/>
  <c r="AL12" i="18"/>
  <c r="BF52" i="18"/>
  <c r="AS9" i="18"/>
  <c r="Y19" i="18"/>
  <c r="AS49" i="18"/>
  <c r="BC9" i="18"/>
  <c r="AI9" i="18"/>
  <c r="BC49" i="18"/>
  <c r="AI49" i="18"/>
  <c r="Y49" i="18"/>
  <c r="AV10" i="18"/>
  <c r="AV50" i="18"/>
  <c r="AL10" i="18"/>
  <c r="BF50" i="18"/>
  <c r="BF10" i="18"/>
  <c r="AL50" i="18"/>
  <c r="AB50" i="18"/>
  <c r="AB20" i="18"/>
  <c r="BF9" i="18"/>
  <c r="AV9" i="18"/>
  <c r="AB19" i="18"/>
  <c r="AV49" i="18"/>
  <c r="AL9" i="18"/>
  <c r="BF49" i="18"/>
  <c r="AL49" i="18"/>
  <c r="AB49" i="18"/>
  <c r="AV19" i="18"/>
  <c r="R19" i="18"/>
  <c r="R49" i="18"/>
  <c r="AV39" i="18"/>
  <c r="AB39" i="18"/>
  <c r="BF29" i="18"/>
  <c r="AL29" i="18"/>
  <c r="R29" i="18"/>
  <c r="BF19" i="18"/>
  <c r="AL19" i="18"/>
  <c r="AB9" i="18"/>
  <c r="AB29" i="18"/>
  <c r="BF39" i="18"/>
  <c r="AL39" i="18"/>
  <c r="R39" i="18"/>
  <c r="AV29" i="18"/>
  <c r="AB31" i="18"/>
  <c r="BF21" i="18"/>
  <c r="AL21" i="18"/>
  <c r="AB11" i="18"/>
  <c r="BF41" i="18"/>
  <c r="AL41" i="18"/>
  <c r="R41" i="18"/>
  <c r="AV31" i="18"/>
  <c r="R21" i="18"/>
  <c r="AV21" i="18"/>
  <c r="R51" i="18"/>
  <c r="AV41" i="18"/>
  <c r="AB41" i="18"/>
  <c r="BF31" i="18"/>
  <c r="AL31" i="18"/>
  <c r="R31" i="18"/>
  <c r="BF42" i="18"/>
  <c r="AL42" i="18"/>
  <c r="R42" i="18"/>
  <c r="AV32" i="18"/>
  <c r="AV22" i="18"/>
  <c r="R22" i="18"/>
  <c r="AB42" i="18"/>
  <c r="BF32" i="18"/>
  <c r="R52" i="18"/>
  <c r="AV42" i="18"/>
  <c r="AL32" i="18"/>
  <c r="R32" i="18"/>
  <c r="AB32" i="18"/>
  <c r="BF22" i="18"/>
  <c r="AL22" i="18"/>
  <c r="AB12" i="18"/>
  <c r="R46" i="18"/>
  <c r="AV36" i="18"/>
  <c r="AB36" i="18"/>
  <c r="BF26" i="18"/>
  <c r="AL26" i="18"/>
  <c r="R26" i="18"/>
  <c r="AB26" i="18"/>
  <c r="BF16" i="18"/>
  <c r="AL16" i="18"/>
  <c r="AB6" i="18"/>
  <c r="R36" i="18"/>
  <c r="BF36" i="18"/>
  <c r="AL36" i="18"/>
  <c r="AV26" i="18"/>
  <c r="AV16" i="18"/>
  <c r="R16" i="18"/>
  <c r="AV15" i="18"/>
  <c r="R15" i="18"/>
  <c r="R45" i="18"/>
  <c r="AV35" i="18"/>
  <c r="AB35" i="18"/>
  <c r="BF25" i="18"/>
  <c r="AL25" i="18"/>
  <c r="R25" i="18"/>
  <c r="AB25" i="18"/>
  <c r="BF15" i="18"/>
  <c r="AL15" i="18"/>
  <c r="AB5" i="18"/>
  <c r="BF35" i="18"/>
  <c r="AL35" i="18"/>
  <c r="R35" i="18"/>
  <c r="AV25" i="18"/>
  <c r="AB27" i="18"/>
  <c r="BF17" i="18"/>
  <c r="AL17" i="18"/>
  <c r="AB7" i="18"/>
  <c r="BF37" i="18"/>
  <c r="AL37" i="18"/>
  <c r="R37" i="18"/>
  <c r="AV27" i="18"/>
  <c r="R17" i="18"/>
  <c r="AV17" i="18"/>
  <c r="R47" i="18"/>
  <c r="AV37" i="18"/>
  <c r="AB37" i="18"/>
  <c r="BF27" i="18"/>
  <c r="AL27" i="18"/>
  <c r="R27" i="18"/>
  <c r="BF38" i="18"/>
  <c r="AL38" i="18"/>
  <c r="R38" i="18"/>
  <c r="AV28" i="18"/>
  <c r="AV18" i="18"/>
  <c r="R18" i="18"/>
  <c r="AB38" i="18"/>
  <c r="R28" i="18"/>
  <c r="R48" i="18"/>
  <c r="AV38" i="18"/>
  <c r="BF28" i="18"/>
  <c r="AL28" i="18"/>
  <c r="AB28" i="18"/>
  <c r="BF18" i="18"/>
  <c r="AL18" i="18"/>
  <c r="AB8" i="18"/>
  <c r="R50" i="18"/>
  <c r="AV40" i="18"/>
  <c r="AB40" i="18"/>
  <c r="BF30" i="18"/>
  <c r="AL30" i="18"/>
  <c r="R30" i="18"/>
  <c r="AB30" i="18"/>
  <c r="BF20" i="18"/>
  <c r="AL20" i="18"/>
  <c r="AB10" i="18"/>
  <c r="BF40" i="18"/>
  <c r="AL40" i="18"/>
  <c r="R40" i="18"/>
  <c r="AV30" i="18"/>
  <c r="AV20" i="18"/>
  <c r="R20" i="18"/>
  <c r="Y30" i="18"/>
  <c r="BC20" i="18"/>
  <c r="AS20" i="18"/>
  <c r="AI20" i="18"/>
  <c r="O20" i="18"/>
  <c r="Y10" i="18"/>
  <c r="O50" i="18"/>
  <c r="BC40" i="18"/>
  <c r="AS40" i="18"/>
  <c r="AI40" i="18"/>
  <c r="Y40" i="18"/>
  <c r="O40" i="18"/>
  <c r="BC30" i="18"/>
  <c r="AS30" i="18"/>
  <c r="AI30" i="18"/>
  <c r="O30" i="18"/>
  <c r="O10" i="18"/>
  <c r="BC39" i="18"/>
  <c r="AI39" i="18"/>
  <c r="O39" i="18"/>
  <c r="AS29" i="18"/>
  <c r="AI29" i="18"/>
  <c r="O29" i="18"/>
  <c r="Y9" i="18"/>
  <c r="Y29" i="18"/>
  <c r="BC19" i="18"/>
  <c r="AS19" i="18"/>
  <c r="AI19" i="18"/>
  <c r="O19" i="18"/>
  <c r="AS39" i="18"/>
  <c r="Y39" i="18"/>
  <c r="BC29" i="18"/>
  <c r="O49" i="18"/>
  <c r="O9" i="18"/>
  <c r="AI17" i="1"/>
  <c r="AH17" i="1" s="1"/>
  <c r="R7" i="18"/>
  <c r="R12" i="18"/>
  <c r="AI16" i="1"/>
  <c r="AH16" i="1" s="1"/>
  <c r="R9" i="18"/>
  <c r="R8" i="18"/>
  <c r="R10" i="18"/>
  <c r="R5" i="18"/>
  <c r="R6" i="18"/>
  <c r="R11" i="18"/>
  <c r="AI22" i="1"/>
  <c r="AH22" i="1" s="1"/>
  <c r="AI18" i="1"/>
  <c r="AH18" i="1" s="1"/>
  <c r="AI20" i="1"/>
  <c r="AH20" i="1" s="1"/>
  <c r="AI27" i="1"/>
  <c r="AH27" i="1" s="1"/>
  <c r="AI24" i="1"/>
  <c r="AH24" i="1" s="1"/>
  <c r="P18" i="1"/>
  <c r="AE18" i="1" s="1"/>
  <c r="AE20" i="1"/>
  <c r="AE22" i="1"/>
  <c r="AE24" i="1"/>
  <c r="AE26" i="1"/>
  <c r="AE19" i="1"/>
  <c r="AE21" i="1"/>
  <c r="P23" i="1"/>
  <c r="AE23" i="1" s="1"/>
  <c r="AE25" i="1"/>
  <c r="P27" i="1"/>
  <c r="AE27" i="1" s="1"/>
  <c r="AI15" i="1"/>
  <c r="AH15" i="1" s="1"/>
  <c r="P15" i="1"/>
  <c r="AE15" i="1" s="1"/>
  <c r="AE16" i="1"/>
  <c r="P17" i="1"/>
  <c r="AE17" i="1" s="1"/>
  <c r="AG24" i="1" l="1"/>
  <c r="AF24" i="1"/>
  <c r="AJ24" i="1" s="1"/>
  <c r="AG20" i="1"/>
  <c r="AF20" i="1"/>
  <c r="AJ20" i="1" s="1"/>
  <c r="AG22" i="1"/>
  <c r="AF22" i="1"/>
  <c r="AJ22" i="1" s="1"/>
  <c r="AG18" i="1"/>
  <c r="AF18" i="1"/>
  <c r="AJ18" i="1" s="1"/>
  <c r="AF21" i="1"/>
  <c r="AJ21" i="1" s="1"/>
  <c r="AG21" i="1"/>
  <c r="AF27" i="1"/>
  <c r="AJ27" i="1" s="1"/>
  <c r="AG27" i="1"/>
  <c r="AF19" i="1"/>
  <c r="AJ19" i="1" s="1"/>
  <c r="AG19" i="1"/>
  <c r="AF25" i="1"/>
  <c r="AJ25" i="1" s="1"/>
  <c r="AG25" i="1"/>
  <c r="AF23" i="1"/>
  <c r="AJ23" i="1" s="1"/>
  <c r="AG23" i="1"/>
  <c r="AG26" i="1"/>
  <c r="AF26" i="1"/>
  <c r="AJ26" i="1" s="1"/>
  <c r="AF16" i="1"/>
  <c r="AJ16" i="1" s="1"/>
  <c r="AG16" i="1"/>
  <c r="AG17" i="1"/>
  <c r="AF17" i="1"/>
  <c r="AJ17" i="1" s="1"/>
  <c r="AG15" i="1"/>
  <c r="AF15" i="1"/>
  <c r="BD6" i="18" l="1"/>
  <c r="AT46" i="18"/>
  <c r="P46" i="18"/>
  <c r="AJ26" i="18"/>
  <c r="AT26" i="18"/>
  <c r="AJ16" i="18"/>
  <c r="BD46" i="18"/>
  <c r="AJ46" i="18"/>
  <c r="AT36" i="18"/>
  <c r="BD36" i="18"/>
  <c r="Z26" i="18"/>
  <c r="Z6" i="18"/>
  <c r="AT6" i="18"/>
  <c r="AJ6" i="18"/>
  <c r="Z36" i="18"/>
  <c r="AJ36" i="18"/>
  <c r="P26" i="18"/>
  <c r="AT16" i="18"/>
  <c r="Z16" i="18"/>
  <c r="Z46" i="18"/>
  <c r="BD26" i="18"/>
  <c r="P36" i="18"/>
  <c r="BD16" i="18"/>
  <c r="P16" i="18"/>
  <c r="BC11" i="18"/>
  <c r="AS11" i="18"/>
  <c r="Y31" i="18"/>
  <c r="O51" i="18"/>
  <c r="AS41" i="18"/>
  <c r="AI31" i="18"/>
  <c r="AI11" i="18"/>
  <c r="Y21" i="18"/>
  <c r="BC41" i="18"/>
  <c r="Y41" i="18"/>
  <c r="BC31" i="18"/>
  <c r="O31" i="18"/>
  <c r="BC51" i="18"/>
  <c r="Y51" i="18"/>
  <c r="AI41" i="18"/>
  <c r="AS31" i="18"/>
  <c r="AS21" i="18"/>
  <c r="BC21" i="18"/>
  <c r="AI51" i="18"/>
  <c r="AS51" i="18"/>
  <c r="O41" i="18"/>
  <c r="Y11" i="18"/>
  <c r="O21" i="18"/>
  <c r="AI21" i="18"/>
  <c r="AS54" i="18"/>
  <c r="AI54" i="18"/>
  <c r="BC44" i="18"/>
  <c r="O54" i="18"/>
  <c r="AI34" i="18"/>
  <c r="O34" i="18"/>
  <c r="BC14" i="18"/>
  <c r="Y24" i="18"/>
  <c r="AI44" i="18"/>
  <c r="AS44" i="18"/>
  <c r="AS24" i="18"/>
  <c r="BC24" i="18"/>
  <c r="AI14" i="18"/>
  <c r="Y54" i="18"/>
  <c r="O44" i="18"/>
  <c r="Y44" i="18"/>
  <c r="O24" i="18"/>
  <c r="Y14" i="18"/>
  <c r="BC54" i="18"/>
  <c r="AS14" i="18"/>
  <c r="AS34" i="18"/>
  <c r="BC34" i="18"/>
  <c r="Y34" i="18"/>
  <c r="AI24" i="18"/>
  <c r="AT48" i="18"/>
  <c r="AJ48" i="18"/>
  <c r="BD38" i="18"/>
  <c r="P48" i="18"/>
  <c r="AJ28" i="18"/>
  <c r="P28" i="18"/>
  <c r="BD8" i="18"/>
  <c r="AT8" i="18"/>
  <c r="AJ38" i="18"/>
  <c r="AT38" i="18"/>
  <c r="AT18" i="18"/>
  <c r="BD18" i="18"/>
  <c r="AJ8" i="18"/>
  <c r="Z48" i="18"/>
  <c r="P38" i="18"/>
  <c r="Z38" i="18"/>
  <c r="P18" i="18"/>
  <c r="AJ18" i="18"/>
  <c r="BD48" i="18"/>
  <c r="Z18" i="18"/>
  <c r="AT28" i="18"/>
  <c r="BD28" i="18"/>
  <c r="Z28" i="18"/>
  <c r="Z8" i="18"/>
  <c r="O12" i="18"/>
  <c r="P6" i="18"/>
  <c r="O11" i="18"/>
  <c r="P5" i="18"/>
  <c r="O14" i="18"/>
  <c r="P8" i="18"/>
  <c r="O13" i="18"/>
  <c r="P7" i="18"/>
  <c r="S43" i="19" l="1"/>
  <c r="AP7" i="18" l="1"/>
  <c r="V17" i="18"/>
  <c r="AP47" i="18"/>
  <c r="AZ7" i="18"/>
  <c r="AF7" i="18"/>
  <c r="AZ47" i="18"/>
  <c r="AF47" i="18"/>
  <c r="AF27" i="18"/>
  <c r="V47" i="18"/>
  <c r="AZ37" i="18"/>
  <c r="AF37" i="18"/>
  <c r="L37" i="18"/>
  <c r="V7" i="18"/>
  <c r="AP37" i="18"/>
  <c r="AZ17" i="18"/>
  <c r="AF17" i="18"/>
  <c r="L27" i="18"/>
  <c r="AP27" i="18"/>
  <c r="V27" i="18"/>
  <c r="L47" i="18"/>
  <c r="V37" i="18"/>
  <c r="AP17" i="18"/>
  <c r="L17" i="18"/>
  <c r="AZ27" i="18"/>
  <c r="L7" i="18"/>
  <c r="BA12" i="18" l="1"/>
  <c r="BA52" i="18"/>
  <c r="AQ12" i="18"/>
  <c r="W22" i="18"/>
  <c r="AQ52" i="18"/>
  <c r="AG12" i="18"/>
  <c r="AG52" i="18"/>
  <c r="W52" i="18"/>
  <c r="BA42" i="18"/>
  <c r="AG42" i="18"/>
  <c r="M42" i="18"/>
  <c r="AQ32" i="18"/>
  <c r="M52" i="18"/>
  <c r="AQ42" i="18"/>
  <c r="W42" i="18"/>
  <c r="BA32" i="18"/>
  <c r="AG32" i="18"/>
  <c r="AQ22" i="18"/>
  <c r="M22" i="18"/>
  <c r="M32" i="18"/>
  <c r="BA22" i="18"/>
  <c r="W32" i="18"/>
  <c r="AG22" i="18"/>
  <c r="W12" i="18"/>
  <c r="M12" i="18"/>
  <c r="AQ46" i="18"/>
  <c r="BA6" i="18"/>
  <c r="AG6" i="18"/>
  <c r="BA46" i="18"/>
  <c r="AG46" i="18"/>
  <c r="W16" i="18"/>
  <c r="AQ6" i="18"/>
  <c r="M46" i="18"/>
  <c r="AQ36" i="18"/>
  <c r="W36" i="18"/>
  <c r="BA26" i="18"/>
  <c r="AG26" i="18"/>
  <c r="W46" i="18"/>
  <c r="BA36" i="18"/>
  <c r="AG36" i="18"/>
  <c r="M36" i="18"/>
  <c r="AQ26" i="18"/>
  <c r="M26" i="18"/>
  <c r="BA16" i="18"/>
  <c r="AG16" i="18"/>
  <c r="W6" i="18"/>
  <c r="W26" i="18"/>
  <c r="AQ16" i="18"/>
  <c r="M16" i="18"/>
  <c r="M6" i="18"/>
  <c r="AQ50" i="18"/>
  <c r="BA10" i="18"/>
  <c r="AG10" i="18"/>
  <c r="BA50" i="18"/>
  <c r="AG50" i="18"/>
  <c r="W20" i="18"/>
  <c r="AQ10" i="18"/>
  <c r="M50" i="18"/>
  <c r="AQ40" i="18"/>
  <c r="W40" i="18"/>
  <c r="BA30" i="18"/>
  <c r="AG30" i="18"/>
  <c r="W50" i="18"/>
  <c r="BA40" i="18"/>
  <c r="AG40" i="18"/>
  <c r="M40" i="18"/>
  <c r="AQ30" i="18"/>
  <c r="M30" i="18"/>
  <c r="BA20" i="18"/>
  <c r="AG20" i="18"/>
  <c r="W10" i="18"/>
  <c r="W30" i="18"/>
  <c r="AQ20" i="18"/>
  <c r="M20" i="18"/>
  <c r="M10" i="18"/>
  <c r="AQ54" i="18"/>
  <c r="BA14" i="18"/>
  <c r="AG14" i="18"/>
  <c r="BA54" i="18"/>
  <c r="AG54" i="18"/>
  <c r="AQ14" i="18"/>
  <c r="W24" i="18"/>
  <c r="M54" i="18"/>
  <c r="AQ44" i="18"/>
  <c r="W44" i="18"/>
  <c r="BA34" i="18"/>
  <c r="AG34" i="18"/>
  <c r="W54" i="18"/>
  <c r="BA44" i="18"/>
  <c r="AG44" i="18"/>
  <c r="M44" i="18"/>
  <c r="AQ34" i="18"/>
  <c r="M34" i="18"/>
  <c r="BA24" i="18"/>
  <c r="AG24" i="18"/>
  <c r="W14" i="18"/>
  <c r="AQ24" i="18"/>
  <c r="W34" i="18"/>
  <c r="M24" i="18"/>
  <c r="M14" i="18"/>
  <c r="BB10" i="18"/>
  <c r="BB50" i="18"/>
  <c r="AR10" i="18"/>
  <c r="X20" i="18"/>
  <c r="AR50" i="18"/>
  <c r="AH50" i="18"/>
  <c r="AH10" i="18"/>
  <c r="X50" i="18"/>
  <c r="BB40" i="18"/>
  <c r="AH40" i="18"/>
  <c r="N40" i="18"/>
  <c r="AR30" i="18"/>
  <c r="N50" i="18"/>
  <c r="AR40" i="18"/>
  <c r="X40" i="18"/>
  <c r="BB30" i="18"/>
  <c r="AH30" i="18"/>
  <c r="AR20" i="18"/>
  <c r="N20" i="18"/>
  <c r="N30" i="18"/>
  <c r="BB20" i="18"/>
  <c r="X30" i="18"/>
  <c r="X10" i="18"/>
  <c r="AH20" i="18"/>
  <c r="N10" i="18"/>
  <c r="BB14" i="18"/>
  <c r="BB54" i="18"/>
  <c r="AR14" i="18"/>
  <c r="X24" i="18"/>
  <c r="AR54" i="18"/>
  <c r="AH54" i="18"/>
  <c r="AH14" i="18"/>
  <c r="X54" i="18"/>
  <c r="BB44" i="18"/>
  <c r="AH44" i="18"/>
  <c r="N44" i="18"/>
  <c r="AR34" i="18"/>
  <c r="N54" i="18"/>
  <c r="AR44" i="18"/>
  <c r="X44" i="18"/>
  <c r="BB34" i="18"/>
  <c r="AH34" i="18"/>
  <c r="X34" i="18"/>
  <c r="AR24" i="18"/>
  <c r="N24" i="18"/>
  <c r="N34" i="18"/>
  <c r="BB24" i="18"/>
  <c r="AH24" i="18"/>
  <c r="X14" i="18"/>
  <c r="N14" i="18"/>
  <c r="S37" i="19" l="1"/>
  <c r="W43" i="19" l="1"/>
  <c r="W42" i="19"/>
  <c r="AR48" i="18" l="1"/>
  <c r="BB8" i="18"/>
  <c r="AH8" i="18"/>
  <c r="BB48" i="18"/>
  <c r="AH48" i="18"/>
  <c r="AR8" i="18"/>
  <c r="X18" i="18"/>
  <c r="N48" i="18"/>
  <c r="AR38" i="18"/>
  <c r="X38" i="18"/>
  <c r="BB28" i="18"/>
  <c r="AH28" i="18"/>
  <c r="X48" i="18"/>
  <c r="BB38" i="18"/>
  <c r="AH38" i="18"/>
  <c r="N38" i="18"/>
  <c r="AR28" i="18"/>
  <c r="N28" i="18"/>
  <c r="BB18" i="18"/>
  <c r="AH18" i="18"/>
  <c r="X8" i="18"/>
  <c r="X28" i="18"/>
  <c r="AR18" i="18"/>
  <c r="N18" i="18"/>
  <c r="N8" i="18"/>
  <c r="AX6" i="18" l="1"/>
  <c r="AX46" i="18"/>
  <c r="AN6" i="18"/>
  <c r="T16" i="18"/>
  <c r="AN46" i="18"/>
  <c r="AD46" i="18"/>
  <c r="AD6" i="18"/>
  <c r="T46" i="18"/>
  <c r="AX36" i="18"/>
  <c r="AD36" i="18"/>
  <c r="J36" i="18"/>
  <c r="AN26" i="18"/>
  <c r="J46" i="18"/>
  <c r="AN36" i="18"/>
  <c r="T36" i="18"/>
  <c r="AX26" i="18"/>
  <c r="AN16" i="18"/>
  <c r="J16" i="18"/>
  <c r="AD26" i="18"/>
  <c r="AX16" i="18"/>
  <c r="T26" i="18"/>
  <c r="J26" i="18"/>
  <c r="J6" i="18"/>
  <c r="AD16" i="18"/>
  <c r="T6" i="18"/>
  <c r="AR11" i="18"/>
  <c r="X21" i="18"/>
  <c r="AR51" i="18"/>
  <c r="BB11" i="18"/>
  <c r="AH11" i="18"/>
  <c r="AH51" i="18"/>
  <c r="BB51" i="18"/>
  <c r="X31" i="18"/>
  <c r="X51" i="18"/>
  <c r="BB41" i="18"/>
  <c r="AH41" i="18"/>
  <c r="N41" i="18"/>
  <c r="N51" i="18"/>
  <c r="X11" i="18"/>
  <c r="AR31" i="18"/>
  <c r="AR41" i="18"/>
  <c r="AH31" i="18"/>
  <c r="AR21" i="18"/>
  <c r="N21" i="18"/>
  <c r="X41" i="18"/>
  <c r="BB31" i="18"/>
  <c r="N31" i="18"/>
  <c r="BB21" i="18"/>
  <c r="AH21" i="18"/>
  <c r="N11" i="18"/>
  <c r="AN7" i="18"/>
  <c r="T17" i="18"/>
  <c r="AN47" i="18"/>
  <c r="AX7" i="18"/>
  <c r="AD7" i="18"/>
  <c r="AD47" i="18"/>
  <c r="AX47" i="18"/>
  <c r="AD27" i="18"/>
  <c r="T47" i="18"/>
  <c r="AX37" i="18"/>
  <c r="AD37" i="18"/>
  <c r="J27" i="18"/>
  <c r="J47" i="18"/>
  <c r="AD17" i="18"/>
  <c r="AX27" i="18"/>
  <c r="T27" i="18"/>
  <c r="AN37" i="18"/>
  <c r="AN27" i="18"/>
  <c r="AN17" i="18"/>
  <c r="J17" i="18"/>
  <c r="T7" i="18"/>
  <c r="T37" i="18"/>
  <c r="J37" i="18"/>
  <c r="AX17" i="18"/>
  <c r="J7" i="18"/>
  <c r="AR52" i="18"/>
  <c r="BB12" i="18"/>
  <c r="AH12" i="18"/>
  <c r="BB52" i="18"/>
  <c r="AH52" i="18"/>
  <c r="X22" i="18"/>
  <c r="AR12" i="18"/>
  <c r="N52" i="18"/>
  <c r="AR42" i="18"/>
  <c r="X42" i="18"/>
  <c r="BB32" i="18"/>
  <c r="AH32" i="18"/>
  <c r="X52" i="18"/>
  <c r="BB42" i="18"/>
  <c r="AH42" i="18"/>
  <c r="N42" i="18"/>
  <c r="AR32" i="18"/>
  <c r="N32" i="18"/>
  <c r="BB22" i="18"/>
  <c r="AH22" i="18"/>
  <c r="X12" i="18"/>
  <c r="X32" i="18"/>
  <c r="AR22" i="18"/>
  <c r="N22" i="18"/>
  <c r="N12" i="18"/>
  <c r="AO46" i="18" l="1"/>
  <c r="AY6" i="18"/>
  <c r="AE6" i="18"/>
  <c r="AY46" i="18"/>
  <c r="AE46" i="18"/>
  <c r="AO6" i="18"/>
  <c r="U16" i="18"/>
  <c r="K46" i="18"/>
  <c r="AO36" i="18"/>
  <c r="U36" i="18"/>
  <c r="AY26" i="18"/>
  <c r="U46" i="18"/>
  <c r="AY36" i="18"/>
  <c r="AE36" i="18"/>
  <c r="K36" i="18"/>
  <c r="AO26" i="18"/>
  <c r="K26" i="18"/>
  <c r="AY16" i="18"/>
  <c r="AE16" i="18"/>
  <c r="AE26" i="18"/>
  <c r="U6" i="18"/>
  <c r="U26" i="18"/>
  <c r="AO16" i="18"/>
  <c r="K16" i="18"/>
  <c r="K6" i="18"/>
  <c r="AO50" i="18"/>
  <c r="AY10" i="18"/>
  <c r="AE10" i="18"/>
  <c r="AY50" i="18"/>
  <c r="AE50" i="18"/>
  <c r="AO10" i="18"/>
  <c r="U20" i="18"/>
  <c r="K50" i="18"/>
  <c r="AO40" i="18"/>
  <c r="U40" i="18"/>
  <c r="AY30" i="18"/>
  <c r="U50" i="18"/>
  <c r="AY40" i="18"/>
  <c r="AE40" i="18"/>
  <c r="K40" i="18"/>
  <c r="AO30" i="18"/>
  <c r="K30" i="18"/>
  <c r="AY20" i="18"/>
  <c r="AE20" i="18"/>
  <c r="AE30" i="18"/>
  <c r="U10" i="18"/>
  <c r="U30" i="18"/>
  <c r="K20" i="18"/>
  <c r="K10" i="18"/>
  <c r="AO20" i="18"/>
  <c r="D25" i="15" l="1"/>
  <c r="D24" i="15"/>
  <c r="AZ14" i="18" l="1"/>
  <c r="AZ54" i="18"/>
  <c r="AP14" i="18"/>
  <c r="V24" i="18"/>
  <c r="AP54" i="18"/>
  <c r="AF14" i="18"/>
  <c r="AF54" i="18"/>
  <c r="V54" i="18"/>
  <c r="AZ44" i="18"/>
  <c r="AF44" i="18"/>
  <c r="L44" i="18"/>
  <c r="AP34" i="18"/>
  <c r="L54" i="18"/>
  <c r="AP44" i="18"/>
  <c r="V44" i="18"/>
  <c r="AZ34" i="18"/>
  <c r="AF34" i="18"/>
  <c r="AP24" i="18"/>
  <c r="L24" i="18"/>
  <c r="V14" i="18"/>
  <c r="L34" i="18"/>
  <c r="AZ24" i="18"/>
  <c r="V34" i="18"/>
  <c r="L14" i="18"/>
  <c r="AF24" i="18"/>
  <c r="AZ10" i="18"/>
  <c r="AZ50" i="18"/>
  <c r="AP10" i="18"/>
  <c r="V20" i="18"/>
  <c r="AP50" i="18"/>
  <c r="AF10" i="18"/>
  <c r="AF50" i="18"/>
  <c r="V50" i="18"/>
  <c r="AZ40" i="18"/>
  <c r="AF40" i="18"/>
  <c r="L40" i="18"/>
  <c r="AP30" i="18"/>
  <c r="L50" i="18"/>
  <c r="AP40" i="18"/>
  <c r="V40" i="18"/>
  <c r="AZ30" i="18"/>
  <c r="AF30" i="18"/>
  <c r="AP20" i="18"/>
  <c r="L20" i="18"/>
  <c r="V10" i="18"/>
  <c r="L30" i="18"/>
  <c r="AZ20" i="18"/>
  <c r="V30" i="18"/>
  <c r="AF20" i="18"/>
  <c r="L10" i="18"/>
  <c r="BC7" i="18"/>
  <c r="AI7" i="18"/>
  <c r="BC47" i="18"/>
  <c r="AI47" i="18"/>
  <c r="AS7" i="18"/>
  <c r="Y17" i="18"/>
  <c r="AS47" i="18"/>
  <c r="Y27" i="18"/>
  <c r="O47" i="18"/>
  <c r="AS37" i="18"/>
  <c r="Y37" i="18"/>
  <c r="Y47" i="18"/>
  <c r="AI37" i="18"/>
  <c r="BC27" i="18"/>
  <c r="AS17" i="18"/>
  <c r="O17" i="18"/>
  <c r="AS27" i="18"/>
  <c r="BC37" i="18"/>
  <c r="O37" i="18"/>
  <c r="AI27" i="18"/>
  <c r="O27" i="18"/>
  <c r="BC17" i="18"/>
  <c r="AI17" i="18"/>
  <c r="Y7" i="18"/>
  <c r="O7" i="18"/>
  <c r="AA32" i="19" l="1"/>
  <c r="Z54" i="19" l="1"/>
  <c r="Y38" i="19" l="1"/>
  <c r="AA47" i="19"/>
  <c r="Z32" i="19" l="1"/>
  <c r="X38" i="19"/>
  <c r="AZ9" i="18" l="1"/>
  <c r="AF9" i="18"/>
  <c r="AZ49" i="18"/>
  <c r="AF49" i="18"/>
  <c r="AP9" i="18"/>
  <c r="V19" i="18"/>
  <c r="AP49" i="18"/>
  <c r="AF29" i="18"/>
  <c r="L49" i="18"/>
  <c r="AP39" i="18"/>
  <c r="V39" i="18"/>
  <c r="AZ39" i="18"/>
  <c r="L39" i="18"/>
  <c r="AP29" i="18"/>
  <c r="V29" i="18"/>
  <c r="L9" i="18"/>
  <c r="AP19" i="18"/>
  <c r="L19" i="18"/>
  <c r="V49" i="18"/>
  <c r="AF39" i="18"/>
  <c r="AZ29" i="18"/>
  <c r="L29" i="18"/>
  <c r="AZ19" i="18"/>
  <c r="AF19" i="18"/>
  <c r="V9" i="18"/>
  <c r="BB5" i="18"/>
  <c r="AH5" i="18"/>
  <c r="BB45" i="18"/>
  <c r="AH45" i="18"/>
  <c r="AR5" i="18"/>
  <c r="X15" i="18"/>
  <c r="AR45" i="18"/>
  <c r="N45" i="18"/>
  <c r="AR35" i="18"/>
  <c r="X35" i="18"/>
  <c r="X45" i="18"/>
  <c r="AH35" i="18"/>
  <c r="X25" i="18"/>
  <c r="BB25" i="18"/>
  <c r="N15" i="18"/>
  <c r="AR15" i="18"/>
  <c r="BB35" i="18"/>
  <c r="N35" i="18"/>
  <c r="AR25" i="18"/>
  <c r="AH25" i="18"/>
  <c r="N25" i="18"/>
  <c r="BB15" i="18"/>
  <c r="AH15" i="18"/>
  <c r="X5" i="18"/>
  <c r="N5" i="18"/>
  <c r="AZ5" i="18"/>
  <c r="AF5" i="18"/>
  <c r="AZ45" i="18"/>
  <c r="AF45" i="18"/>
  <c r="AP5" i="18"/>
  <c r="V15" i="18"/>
  <c r="AP45" i="18"/>
  <c r="AF25" i="18"/>
  <c r="L45" i="18"/>
  <c r="AP35" i="18"/>
  <c r="V35" i="18"/>
  <c r="AP25" i="18"/>
  <c r="V25" i="18"/>
  <c r="L5" i="18"/>
  <c r="V45" i="18"/>
  <c r="AF35" i="18"/>
  <c r="L15" i="18"/>
  <c r="AP15" i="18"/>
  <c r="AZ35" i="18"/>
  <c r="L35" i="18"/>
  <c r="AZ25" i="18"/>
  <c r="L25" i="18"/>
  <c r="AZ15" i="18"/>
  <c r="AF15" i="18"/>
  <c r="V5" i="18"/>
  <c r="T54" i="19" l="1"/>
  <c r="R44" i="19"/>
  <c r="AK44" i="19"/>
  <c r="T39" i="19"/>
  <c r="AA55" i="19"/>
  <c r="S44" i="19"/>
  <c r="F221" i="13" l="1"/>
  <c r="F211" i="13"/>
  <c r="F212" i="13"/>
  <c r="F213" i="13"/>
  <c r="F214" i="13"/>
  <c r="F215" i="13"/>
  <c r="F216" i="13"/>
  <c r="F217" i="13"/>
  <c r="F218" i="13"/>
  <c r="F219" i="13"/>
  <c r="F220" i="13"/>
  <c r="F210" i="13"/>
  <c r="B221" i="13" a="1"/>
  <c r="B221" i="13" l="1"/>
  <c r="H210" i="13" l="1"/>
  <c r="AX5" i="18" l="1"/>
  <c r="AN5" i="18"/>
  <c r="J45" i="18"/>
  <c r="T25" i="18"/>
  <c r="J35" i="18"/>
  <c r="AX25" i="18"/>
  <c r="J5" i="18"/>
  <c r="AD5" i="18"/>
  <c r="T15" i="18"/>
  <c r="AN35" i="18"/>
  <c r="AX35" i="18"/>
  <c r="J25" i="18"/>
  <c r="AX15" i="18"/>
  <c r="AX45" i="18"/>
  <c r="AN45" i="18"/>
  <c r="T35" i="18"/>
  <c r="AN15" i="18"/>
  <c r="T45" i="18"/>
  <c r="AD15" i="18"/>
  <c r="AD45" i="18"/>
  <c r="AD25" i="18"/>
  <c r="AN25" i="18"/>
  <c r="J15" i="18"/>
  <c r="AD35" i="18"/>
  <c r="T5" i="18"/>
  <c r="AY13" i="18"/>
  <c r="AE33" i="18"/>
  <c r="K43" i="18"/>
  <c r="K33" i="18"/>
  <c r="AO33" i="18"/>
  <c r="AE23" i="18"/>
  <c r="K23" i="18"/>
  <c r="AO13" i="18"/>
  <c r="AE13" i="18"/>
  <c r="U53" i="18"/>
  <c r="AO43" i="18"/>
  <c r="AY23" i="18"/>
  <c r="U33" i="18"/>
  <c r="K13" i="18"/>
  <c r="AO53" i="18"/>
  <c r="AE43" i="18"/>
  <c r="U43" i="18"/>
  <c r="U23" i="18"/>
  <c r="AY53" i="18"/>
  <c r="AY43" i="18"/>
  <c r="U13" i="18"/>
  <c r="K53" i="18"/>
  <c r="AO23" i="18"/>
  <c r="AE53" i="18"/>
  <c r="AY33" i="18"/>
  <c r="AX9" i="18"/>
  <c r="AN9" i="18"/>
  <c r="J49" i="18"/>
  <c r="T29" i="18"/>
  <c r="AN29" i="18"/>
  <c r="AX39" i="18"/>
  <c r="AN19" i="18"/>
  <c r="AD39" i="18"/>
  <c r="AD9" i="18"/>
  <c r="T19" i="18"/>
  <c r="AN39" i="18"/>
  <c r="J9" i="18"/>
  <c r="J19" i="18"/>
  <c r="J39" i="18"/>
  <c r="AD29" i="18"/>
  <c r="J29" i="18"/>
  <c r="AX49" i="18"/>
  <c r="AN49" i="18"/>
  <c r="T39" i="18"/>
  <c r="T49" i="18"/>
  <c r="T9" i="18"/>
  <c r="AX19" i="18"/>
  <c r="AD49" i="18"/>
  <c r="AX29" i="18"/>
  <c r="AD19" i="18"/>
  <c r="AY8" i="18"/>
  <c r="AO48" i="18"/>
  <c r="AY38" i="18"/>
  <c r="K48" i="18"/>
  <c r="AE28" i="18"/>
  <c r="U8" i="18"/>
  <c r="AE18" i="18"/>
  <c r="AO28" i="18"/>
  <c r="AY28" i="18"/>
  <c r="AY48" i="18"/>
  <c r="AE48" i="18"/>
  <c r="AE38" i="18"/>
  <c r="AO38" i="18"/>
  <c r="AO18" i="18"/>
  <c r="K28" i="18"/>
  <c r="U48" i="18"/>
  <c r="U28" i="18"/>
  <c r="AO8" i="18"/>
  <c r="AE8" i="18"/>
  <c r="K38" i="18"/>
  <c r="U38" i="18"/>
  <c r="K18" i="18"/>
  <c r="AY18" i="18"/>
  <c r="U18" i="18"/>
  <c r="K8" i="18"/>
  <c r="AD13" i="18"/>
  <c r="T23" i="18"/>
  <c r="AN43" i="18"/>
  <c r="J13" i="18"/>
  <c r="J23" i="18"/>
  <c r="AX23" i="18"/>
  <c r="T33" i="18"/>
  <c r="J33" i="18"/>
  <c r="AX53" i="18"/>
  <c r="AN53" i="18"/>
  <c r="T43" i="18"/>
  <c r="T53" i="18"/>
  <c r="T13" i="18"/>
  <c r="AD23" i="18"/>
  <c r="AN13" i="18"/>
  <c r="J43" i="18"/>
  <c r="AD53" i="18"/>
  <c r="AD33" i="18"/>
  <c r="AX33" i="18"/>
  <c r="AD43" i="18"/>
  <c r="AX43" i="18"/>
  <c r="AN33" i="18"/>
  <c r="AX13" i="18"/>
  <c r="J53" i="18"/>
  <c r="AN23" i="18"/>
  <c r="K28" i="19" l="1"/>
  <c r="Z38" i="19"/>
  <c r="W38" i="19"/>
  <c r="V41" i="19"/>
  <c r="V43" i="19"/>
  <c r="AD38" i="19"/>
  <c r="S55" i="19" l="1"/>
  <c r="T55" i="19"/>
  <c r="J55" i="19"/>
  <c r="V45" i="19"/>
  <c r="Q44" i="19"/>
  <c r="V50" i="19"/>
  <c r="V51" i="19"/>
  <c r="J26" i="19"/>
  <c r="V55" i="19"/>
  <c r="J35" i="19"/>
  <c r="P55" i="19"/>
  <c r="V53" i="19"/>
  <c r="V52" i="19"/>
  <c r="V39" i="19" l="1"/>
  <c r="S36" i="19"/>
  <c r="K35" i="19"/>
  <c r="K54" i="19"/>
  <c r="W44" i="19"/>
  <c r="K34" i="19"/>
  <c r="W41" i="19"/>
  <c r="K31" i="19"/>
  <c r="P54" i="19"/>
  <c r="J54" i="19"/>
  <c r="V54" i="19"/>
  <c r="V44" i="19"/>
  <c r="J34" i="19"/>
  <c r="K32" i="19"/>
  <c r="K30" i="19"/>
  <c r="W40" i="19"/>
  <c r="W39" i="19"/>
  <c r="K33" i="19"/>
  <c r="K55" i="19" l="1"/>
  <c r="Q55" i="19"/>
  <c r="W45" i="19"/>
  <c r="B223" i="13"/>
  <c r="B222" i="13"/>
  <c r="S51" i="18" l="1"/>
  <c r="S54" i="18"/>
  <c r="S53" i="18" l="1"/>
  <c r="AM13" i="18"/>
  <c r="AW13" i="18"/>
  <c r="BG53" i="18"/>
  <c r="AC23" i="18"/>
  <c r="BG13" i="18"/>
  <c r="AC53" i="18"/>
  <c r="AM53" i="18"/>
  <c r="AW53" i="18"/>
  <c r="S50" i="18"/>
  <c r="BG10" i="18"/>
  <c r="AW50" i="18"/>
  <c r="AM50" i="18"/>
  <c r="AC50" i="18"/>
  <c r="AW10" i="18"/>
  <c r="AM10" i="18"/>
  <c r="AC20" i="18"/>
  <c r="BG50" i="18"/>
  <c r="S52" i="18"/>
  <c r="AM12" i="18"/>
  <c r="AC52" i="18"/>
  <c r="BG52" i="18"/>
  <c r="AC22" i="18"/>
  <c r="AW12" i="18"/>
  <c r="BG12" i="18"/>
  <c r="AW52" i="18"/>
  <c r="AM52" i="18"/>
  <c r="AW44" i="18"/>
  <c r="BG44" i="18"/>
  <c r="AW43" i="18"/>
  <c r="BG43" i="18"/>
  <c r="AW42" i="18"/>
  <c r="BG42" i="18"/>
  <c r="AW41" i="18"/>
  <c r="BG41" i="18"/>
  <c r="AW40" i="18"/>
  <c r="BG40" i="18"/>
  <c r="AM44" i="18"/>
  <c r="AM43" i="18"/>
  <c r="AM42" i="18"/>
  <c r="AM41" i="18"/>
  <c r="AM40" i="18"/>
  <c r="AC40" i="18"/>
  <c r="AC44" i="18"/>
  <c r="AC42" i="18"/>
  <c r="AC41" i="18"/>
  <c r="AC43" i="18"/>
  <c r="BG34" i="18"/>
  <c r="S44" i="18"/>
  <c r="BG33" i="18"/>
  <c r="S43" i="18"/>
  <c r="BG32" i="18"/>
  <c r="S42" i="18"/>
  <c r="BG31" i="18"/>
  <c r="S41" i="18"/>
  <c r="BG30" i="18"/>
  <c r="S40" i="18"/>
  <c r="AM34" i="18"/>
  <c r="AW34" i="18"/>
  <c r="AM33" i="18"/>
  <c r="AW33" i="18"/>
  <c r="AM32" i="18"/>
  <c r="AW32" i="18"/>
  <c r="AM31" i="18"/>
  <c r="AW31" i="18"/>
  <c r="AM30" i="18"/>
  <c r="AW30" i="18"/>
  <c r="AC34" i="18"/>
  <c r="AC33" i="18"/>
  <c r="AC32" i="18"/>
  <c r="AC31" i="18"/>
  <c r="AC30" i="18"/>
  <c r="BG24" i="18"/>
  <c r="S34" i="18"/>
  <c r="BG23" i="18"/>
  <c r="S33" i="18"/>
  <c r="BG22" i="18"/>
  <c r="S32" i="18"/>
  <c r="BG21" i="18"/>
  <c r="S31" i="18"/>
  <c r="BG20" i="18"/>
  <c r="S30" i="18"/>
  <c r="AM24" i="18"/>
  <c r="AW24" i="18"/>
  <c r="AM23" i="18"/>
  <c r="AW23" i="18"/>
  <c r="AM22" i="18"/>
  <c r="AW22" i="18"/>
  <c r="AM21" i="18"/>
  <c r="AW21" i="18"/>
  <c r="AM20" i="18"/>
  <c r="AW20" i="18"/>
  <c r="S24" i="18"/>
  <c r="S23" i="18"/>
  <c r="S22" i="18"/>
  <c r="S21" i="18"/>
  <c r="S20" i="18"/>
  <c r="AC14" i="18"/>
  <c r="AC13" i="18"/>
  <c r="AC12" i="18"/>
  <c r="AC11" i="18"/>
  <c r="AC10" i="18"/>
  <c r="S14" i="18"/>
  <c r="S13" i="18"/>
  <c r="S12" i="18"/>
  <c r="S11" i="18"/>
  <c r="S10" i="18"/>
  <c r="S48" i="18" l="1"/>
  <c r="R54" i="18"/>
  <c r="S45" i="18"/>
  <c r="S46" i="18"/>
  <c r="R53" i="18" l="1"/>
  <c r="BF13" i="18"/>
  <c r="AL13" i="18"/>
  <c r="AV13" i="18"/>
  <c r="BF53" i="18"/>
  <c r="AB23" i="18"/>
  <c r="AL53" i="18"/>
  <c r="AV53" i="18"/>
  <c r="AB53" i="18"/>
  <c r="S47" i="18"/>
  <c r="AW7" i="18"/>
  <c r="AM7" i="18"/>
  <c r="AC17" i="18"/>
  <c r="BG47" i="18"/>
  <c r="AW47" i="18"/>
  <c r="AM47" i="18"/>
  <c r="BG7" i="18"/>
  <c r="AC47" i="18"/>
  <c r="S49" i="18"/>
  <c r="AM9" i="18"/>
  <c r="AW9" i="18"/>
  <c r="BG49" i="18"/>
  <c r="AC19" i="18"/>
  <c r="BG9" i="18"/>
  <c r="AW49" i="18"/>
  <c r="AM49" i="18"/>
  <c r="AC49" i="18"/>
  <c r="AW39" i="18"/>
  <c r="BG39" i="18"/>
  <c r="AW38" i="18"/>
  <c r="BG38" i="18"/>
  <c r="AW37" i="18"/>
  <c r="BG37" i="18"/>
  <c r="AW36" i="18"/>
  <c r="BG36" i="18"/>
  <c r="AW35" i="18"/>
  <c r="BG35" i="18"/>
  <c r="AV44" i="18"/>
  <c r="BF44" i="18"/>
  <c r="AV43" i="18"/>
  <c r="BF43" i="18"/>
  <c r="AM39" i="18"/>
  <c r="AM38" i="18"/>
  <c r="AM37" i="18"/>
  <c r="AM36" i="18"/>
  <c r="AM35" i="18"/>
  <c r="AL44" i="18"/>
  <c r="AL43" i="18"/>
  <c r="AC35" i="18"/>
  <c r="AC38" i="18"/>
  <c r="AB43" i="18"/>
  <c r="AC39" i="18"/>
  <c r="AC37" i="18"/>
  <c r="AC36" i="18"/>
  <c r="R44" i="18"/>
  <c r="AB44" i="18"/>
  <c r="BG29" i="18"/>
  <c r="S39" i="18"/>
  <c r="BG28" i="18"/>
  <c r="S38" i="18"/>
  <c r="BG27" i="18"/>
  <c r="S37" i="18"/>
  <c r="BG26" i="18"/>
  <c r="S36" i="18"/>
  <c r="BG25" i="18"/>
  <c r="S35" i="18"/>
  <c r="BF33" i="18"/>
  <c r="R43" i="18"/>
  <c r="AV34" i="18"/>
  <c r="BF34" i="18"/>
  <c r="AM29" i="18"/>
  <c r="AW29" i="18"/>
  <c r="AM28" i="18"/>
  <c r="AW28" i="18"/>
  <c r="AM27" i="18"/>
  <c r="AW27" i="18"/>
  <c r="AM26" i="18"/>
  <c r="AW26" i="18"/>
  <c r="AM25" i="18"/>
  <c r="AW25" i="18"/>
  <c r="AL34" i="18"/>
  <c r="AL33" i="18"/>
  <c r="AV33" i="18"/>
  <c r="AC29" i="18"/>
  <c r="AC28" i="18"/>
  <c r="AC27" i="18"/>
  <c r="AC26" i="18"/>
  <c r="AC25" i="18"/>
  <c r="AB34" i="18"/>
  <c r="AB33" i="18"/>
  <c r="BG19" i="18"/>
  <c r="S29" i="18"/>
  <c r="BG18" i="18"/>
  <c r="S28" i="18"/>
  <c r="BG17" i="18"/>
  <c r="S27" i="18"/>
  <c r="BG16" i="18"/>
  <c r="S26" i="18"/>
  <c r="BG15" i="18"/>
  <c r="S25" i="18"/>
  <c r="BF24" i="18"/>
  <c r="R34" i="18"/>
  <c r="BF23" i="18"/>
  <c r="R33" i="18"/>
  <c r="AM19" i="18"/>
  <c r="AW19" i="18"/>
  <c r="AM18" i="18"/>
  <c r="AW18" i="18"/>
  <c r="AM17" i="18"/>
  <c r="AW17" i="18"/>
  <c r="AM16" i="18"/>
  <c r="AW16" i="18"/>
  <c r="AM15" i="18"/>
  <c r="AW15" i="18"/>
  <c r="AL24" i="18"/>
  <c r="AV24" i="18"/>
  <c r="AL23" i="18"/>
  <c r="AV23" i="18"/>
  <c r="S19" i="18"/>
  <c r="S18" i="18"/>
  <c r="S17" i="18"/>
  <c r="S16" i="18"/>
  <c r="S15" i="18"/>
  <c r="R24" i="18"/>
  <c r="R23" i="18"/>
  <c r="AC9" i="18"/>
  <c r="AC8" i="18"/>
  <c r="AC7" i="18"/>
  <c r="AC6" i="18"/>
  <c r="AC5" i="18"/>
  <c r="AB14" i="18"/>
  <c r="AB13" i="18"/>
  <c r="S9" i="18"/>
  <c r="S8" i="18"/>
  <c r="S7" i="18"/>
  <c r="S6" i="18"/>
  <c r="R14" i="18"/>
  <c r="R13" i="18"/>
  <c r="S5" i="18"/>
  <c r="P54" i="18" l="1"/>
  <c r="BD14" i="18"/>
  <c r="AT54" i="18"/>
  <c r="BD54" i="18"/>
  <c r="AJ54" i="18"/>
  <c r="AT14" i="18"/>
  <c r="AJ14" i="18"/>
  <c r="Z24" i="18"/>
  <c r="Z54" i="18"/>
  <c r="P53" i="18"/>
  <c r="BD13" i="18"/>
  <c r="AT13" i="18"/>
  <c r="AJ13" i="18"/>
  <c r="Z23" i="18"/>
  <c r="BD53" i="18"/>
  <c r="AT53" i="18"/>
  <c r="AJ53" i="18"/>
  <c r="Z53" i="18"/>
  <c r="Q53" i="18"/>
  <c r="Q54" i="18"/>
  <c r="Q51" i="18"/>
  <c r="Q52" i="18"/>
  <c r="Q49" i="18"/>
  <c r="Q50" i="18"/>
  <c r="Q47" i="18"/>
  <c r="Q48" i="18"/>
  <c r="Q45" i="18"/>
  <c r="Q46" i="18"/>
  <c r="BE43" i="18"/>
  <c r="BE44" i="18"/>
  <c r="BE41" i="18"/>
  <c r="BE42" i="18"/>
  <c r="BE39" i="18"/>
  <c r="BE40" i="18"/>
  <c r="BE37" i="18"/>
  <c r="BE38" i="18"/>
  <c r="BE35" i="18"/>
  <c r="BE36" i="18"/>
  <c r="AT44" i="18"/>
  <c r="BD44" i="18"/>
  <c r="AT43" i="18"/>
  <c r="BD43" i="18"/>
  <c r="AU43" i="18"/>
  <c r="AU44" i="18"/>
  <c r="AU41" i="18"/>
  <c r="AU42" i="18"/>
  <c r="AU39" i="18"/>
  <c r="AU40" i="18"/>
  <c r="AU37" i="18"/>
  <c r="AU38" i="18"/>
  <c r="AU35" i="18"/>
  <c r="AU36" i="18"/>
  <c r="AK43" i="18"/>
  <c r="AK44" i="18"/>
  <c r="AK41" i="18"/>
  <c r="AK42" i="18"/>
  <c r="AK39" i="18"/>
  <c r="AK40" i="18"/>
  <c r="AK37" i="18"/>
  <c r="AK38" i="18"/>
  <c r="AK35" i="18"/>
  <c r="AK36" i="18"/>
  <c r="AJ44" i="18"/>
  <c r="AJ43" i="18"/>
  <c r="Z44" i="18"/>
  <c r="Z43" i="18"/>
  <c r="AA43" i="18"/>
  <c r="AA44" i="18"/>
  <c r="AA41" i="18"/>
  <c r="AA42" i="18"/>
  <c r="AA39" i="18"/>
  <c r="AA40" i="18"/>
  <c r="AA37" i="18"/>
  <c r="AA38" i="18"/>
  <c r="AA35" i="18"/>
  <c r="AA36" i="18"/>
  <c r="Q43" i="18"/>
  <c r="Q44" i="18"/>
  <c r="Q41" i="18"/>
  <c r="Q42" i="18"/>
  <c r="Q39" i="18"/>
  <c r="Q40" i="18"/>
  <c r="Q37" i="18"/>
  <c r="Q38" i="18"/>
  <c r="Q35" i="18"/>
  <c r="Q36" i="18"/>
  <c r="BD34" i="18"/>
  <c r="P44" i="18"/>
  <c r="BD33" i="18"/>
  <c r="P43" i="18"/>
  <c r="BE33" i="18"/>
  <c r="BE34" i="18"/>
  <c r="BE31" i="18"/>
  <c r="BE32" i="18"/>
  <c r="BE29" i="18"/>
  <c r="BE30" i="18"/>
  <c r="BE27" i="18"/>
  <c r="BE28" i="18"/>
  <c r="BE25" i="18"/>
  <c r="BE26" i="18"/>
  <c r="AT34" i="18"/>
  <c r="AU33" i="18"/>
  <c r="AU34" i="18"/>
  <c r="AU31" i="18"/>
  <c r="AU32" i="18"/>
  <c r="AU29" i="18"/>
  <c r="AU30" i="18"/>
  <c r="AU27" i="18"/>
  <c r="AU28" i="18"/>
  <c r="AU25" i="18"/>
  <c r="AU26" i="18"/>
  <c r="AJ33" i="18"/>
  <c r="AT33" i="18"/>
  <c r="AK33" i="18"/>
  <c r="AK34" i="18"/>
  <c r="AK31" i="18"/>
  <c r="AK32" i="18"/>
  <c r="AK29" i="18"/>
  <c r="AK30" i="18"/>
  <c r="AK27" i="18"/>
  <c r="AK28" i="18"/>
  <c r="AK25" i="18"/>
  <c r="AK26" i="18"/>
  <c r="Z34" i="18"/>
  <c r="AJ34" i="18"/>
  <c r="AA33" i="18"/>
  <c r="AA34" i="18"/>
  <c r="AA31" i="18"/>
  <c r="AA32" i="18"/>
  <c r="AA29" i="18"/>
  <c r="AA30" i="18"/>
  <c r="AA27" i="18"/>
  <c r="AA28" i="18"/>
  <c r="AA25" i="18"/>
  <c r="AA26" i="18"/>
  <c r="Z33" i="18"/>
  <c r="Q33" i="18"/>
  <c r="Q34" i="18"/>
  <c r="Q31" i="18"/>
  <c r="Q32" i="18"/>
  <c r="Q29" i="18"/>
  <c r="Q30" i="18"/>
  <c r="Q27" i="18"/>
  <c r="Q28" i="18"/>
  <c r="Q25" i="18"/>
  <c r="Q26" i="18"/>
  <c r="BD24" i="18"/>
  <c r="P34" i="18"/>
  <c r="BD23" i="18"/>
  <c r="P33" i="18"/>
  <c r="BE23" i="18"/>
  <c r="BE24" i="18"/>
  <c r="BE21" i="18"/>
  <c r="BE22" i="18"/>
  <c r="BE19" i="18"/>
  <c r="BE20" i="18"/>
  <c r="BE17" i="18"/>
  <c r="BE18" i="18"/>
  <c r="BE15" i="18"/>
  <c r="BE16" i="18"/>
  <c r="AT24" i="18"/>
  <c r="AU24" i="18"/>
  <c r="AU22" i="18"/>
  <c r="AU23" i="18"/>
  <c r="AU21" i="18"/>
  <c r="AU19" i="18"/>
  <c r="AU20" i="18"/>
  <c r="AU17" i="18"/>
  <c r="AU18" i="18"/>
  <c r="AU15" i="18"/>
  <c r="AU16" i="18"/>
  <c r="AK24" i="18"/>
  <c r="AJ23" i="18"/>
  <c r="AT23" i="18"/>
  <c r="AK22" i="18"/>
  <c r="AK23" i="18"/>
  <c r="AK20" i="18"/>
  <c r="AK21" i="18"/>
  <c r="AK18" i="18"/>
  <c r="AK19" i="18"/>
  <c r="AK15" i="18"/>
  <c r="AK16" i="18"/>
  <c r="AJ24" i="18"/>
  <c r="P24" i="18"/>
  <c r="AK17" i="18"/>
  <c r="Q23" i="18"/>
  <c r="Q24" i="18"/>
  <c r="Q21" i="18"/>
  <c r="Q22" i="18"/>
  <c r="Q19" i="18"/>
  <c r="Q20" i="18"/>
  <c r="Q17" i="18"/>
  <c r="Q18" i="18"/>
  <c r="Q15" i="18"/>
  <c r="Q16" i="18"/>
  <c r="Z14" i="18"/>
  <c r="Z13" i="18"/>
  <c r="P23" i="18"/>
  <c r="AA13" i="18"/>
  <c r="AA14" i="18"/>
  <c r="AA11" i="18"/>
  <c r="AA12" i="18"/>
  <c r="AA9" i="18"/>
  <c r="AA10" i="18"/>
  <c r="AA7" i="18"/>
  <c r="AA8" i="18"/>
  <c r="AA5" i="18"/>
  <c r="AA6" i="18"/>
  <c r="P14" i="18"/>
  <c r="P13" i="18"/>
  <c r="Q13" i="18"/>
  <c r="Q11" i="18"/>
  <c r="Q9" i="18"/>
  <c r="Q7" i="18"/>
  <c r="Q14" i="18"/>
  <c r="Q12" i="18"/>
  <c r="Q10" i="18"/>
  <c r="Q8" i="18"/>
  <c r="Q6" i="18"/>
  <c r="Q5" i="18"/>
  <c r="P51" i="18" l="1"/>
  <c r="P52" i="18" l="1"/>
  <c r="AT12" i="18"/>
  <c r="BD52" i="18"/>
  <c r="AT52" i="18"/>
  <c r="AJ52" i="18"/>
  <c r="BD12" i="18"/>
  <c r="Z52" i="18"/>
  <c r="AJ12" i="18"/>
  <c r="Z22" i="18"/>
  <c r="P50" i="18"/>
  <c r="BD10" i="18"/>
  <c r="AT50" i="18"/>
  <c r="BD50" i="18"/>
  <c r="AJ10" i="18"/>
  <c r="AT10" i="18"/>
  <c r="Z50" i="18"/>
  <c r="Z20" i="18"/>
  <c r="AJ50" i="18"/>
  <c r="P49" i="18"/>
  <c r="BD9" i="18"/>
  <c r="AT9" i="18"/>
  <c r="AJ9" i="18"/>
  <c r="Z19" i="18"/>
  <c r="BD49" i="18"/>
  <c r="Z49" i="18"/>
  <c r="AJ49" i="18"/>
  <c r="AT49" i="18"/>
  <c r="AT42" i="18"/>
  <c r="BD42" i="18"/>
  <c r="AT41" i="18"/>
  <c r="BD41" i="18"/>
  <c r="AT40" i="18"/>
  <c r="BD40" i="18"/>
  <c r="AT39" i="18"/>
  <c r="BD39" i="18"/>
  <c r="AJ42" i="18"/>
  <c r="AJ41" i="18"/>
  <c r="AJ40" i="18"/>
  <c r="AJ39" i="18"/>
  <c r="Z42" i="18"/>
  <c r="Z40" i="18"/>
  <c r="Z39" i="18"/>
  <c r="Z41" i="18"/>
  <c r="BD32" i="18"/>
  <c r="P42" i="18"/>
  <c r="BD31" i="18"/>
  <c r="P41" i="18"/>
  <c r="BD30" i="18"/>
  <c r="P40" i="18"/>
  <c r="BD29" i="18"/>
  <c r="P39" i="18"/>
  <c r="AJ32" i="18"/>
  <c r="AT32" i="18"/>
  <c r="AJ31" i="18"/>
  <c r="AT31" i="18"/>
  <c r="AJ30" i="18"/>
  <c r="AT30" i="18"/>
  <c r="AJ29" i="18"/>
  <c r="AT29" i="18"/>
  <c r="Z32" i="18"/>
  <c r="Z31" i="18"/>
  <c r="Z30" i="18"/>
  <c r="Z29" i="18"/>
  <c r="BD22" i="18"/>
  <c r="P32" i="18"/>
  <c r="BD21" i="18"/>
  <c r="P31" i="18"/>
  <c r="BD20" i="18"/>
  <c r="P30" i="18"/>
  <c r="BD19" i="18"/>
  <c r="P29" i="18"/>
  <c r="AT19" i="18"/>
  <c r="AJ22" i="18"/>
  <c r="AT22" i="18"/>
  <c r="AJ21" i="18"/>
  <c r="AT21" i="18"/>
  <c r="AJ20" i="18"/>
  <c r="AT20" i="18"/>
  <c r="AJ19" i="18"/>
  <c r="P19" i="18"/>
  <c r="Z12" i="18"/>
  <c r="P22" i="18"/>
  <c r="Z11" i="18"/>
  <c r="P21" i="18"/>
  <c r="Z10" i="18"/>
  <c r="P20" i="18"/>
  <c r="Z9" i="18"/>
  <c r="P12" i="18"/>
  <c r="P11" i="18"/>
  <c r="P10" i="18"/>
  <c r="P9" i="18"/>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<sst xmlns="http://schemas.openxmlformats.org/spreadsheetml/2006/main" count="1114" uniqueCount="428">
  <si>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</si>
  <si>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</si>
  <si>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</si>
  <si>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</si>
  <si>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</si>
  <si>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</si>
  <si>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</si>
  <si>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</si>
  <si>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</si>
  <si>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</si>
  <si>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</si>
  <si>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</si>
  <si>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</si>
  <si>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</si>
  <si>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</si>
  <si>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</si>
  <si>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</si>
  <si>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</si>
  <si>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</si>
  <si>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</si>
  <si>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</si>
  <si>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</si>
  <si>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</si>
  <si>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</si>
  <si>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</si>
  <si>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</si>
  <si>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</si>
  <si>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</si>
  <si>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</si>
  <si>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</si>
  <si>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</si>
  <si>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</si>
  <si>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</si>
  <si>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</si>
  <si>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</si>
  <si>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</si>
  <si>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</si>
  <si>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</si>
  <si>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</si>
  <si>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</si>
  <si>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</si>
  <si>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</si>
  <si>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</si>
  <si>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</si>
  <si>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</si>
  <si>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</si>
  <si>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</si>
  <si>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</si>
  <si>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</si>
  <si>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</si>
  <si>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</si>
  <si>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</si>
  <si>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</si>
  <si>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</si>
  <si>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</si>
  <si>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</si>
  <si>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</si>
  <si>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</si>
  <si>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</si>
  <si>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</si>
  <si>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Para diferenciar los tipos de riesgos se genera la siguiente codificación para diligenciar la columna con nombre "Referencia":</t>
  </si>
  <si>
    <t>Riesgos de Seguridad de la Información: S1, S2, etc.</t>
  </si>
  <si>
    <t>Riesgos de Gestión : G1, G2, etc</t>
  </si>
  <si>
    <t>Proceso: Seguimiento, medición, evaluación y control</t>
  </si>
  <si>
    <t xml:space="preserve">Formato Mapa de Riesgos de Gestión y Seguridad Digital </t>
  </si>
  <si>
    <t>Versión: 1</t>
  </si>
  <si>
    <t>SM.FT.15</t>
  </si>
  <si>
    <t>Fuente:  Adaptado de la Dirección de Gestión y Desempeño Institucional de Función Pública, 2020.</t>
  </si>
  <si>
    <t xml:space="preserve">Formato Mapa Riesgos </t>
  </si>
  <si>
    <t>Identificación del riesgo</t>
  </si>
  <si>
    <t>Análisis del riesgo inherente</t>
  </si>
  <si>
    <t>Evaluación del riesgo - Valoración de los controles</t>
  </si>
  <si>
    <t>Evaluación del riesgo - Nivel del riesgo residual</t>
  </si>
  <si>
    <t>Plan de Acción</t>
  </si>
  <si>
    <t xml:space="preserve">Referencia </t>
  </si>
  <si>
    <t>Proceso /
Proyecto</t>
  </si>
  <si>
    <t>Objetivo del Proceso / Proyecto</t>
  </si>
  <si>
    <t>Tipo de Riesgo</t>
  </si>
  <si>
    <t>Causa Raíz/Vulnerabilidad (para riesgos de Seguridad Digital)</t>
  </si>
  <si>
    <t>SOLO PARA RIESGOS DE SEGURIDAD DIGITAL</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</si>
  <si>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</si>
  <si>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</si>
  <si>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</si>
  <si>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</si>
  <si>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</si>
  <si>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</si>
  <si>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</si>
  <si>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</si>
  <si>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</si>
  <si>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</si>
  <si>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</si>
  <si>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</si>
  <si>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</si>
  <si>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</si>
  <si>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</si>
  <si>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</si>
  <si>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Indicador</t>
  </si>
  <si>
    <t>El Riesgo inherente de seguridad digital se asocia a:
(Confidencialidad, Integridad y Disponibilidad)</t>
  </si>
  <si>
    <t>Tipo de Activo</t>
  </si>
  <si>
    <t>Activo
(Seguridad de la Información /Digital)</t>
  </si>
  <si>
    <t>Amenaza
(Seguridad de la Información /Digital)</t>
  </si>
  <si>
    <t>Tipo</t>
  </si>
  <si>
    <t>Implementación</t>
  </si>
  <si>
    <t>Calificación</t>
  </si>
  <si>
    <t>Documentación</t>
  </si>
  <si>
    <t>Frecuencia</t>
  </si>
  <si>
    <t>Evidencia</t>
  </si>
  <si>
    <t>Reputacional</t>
  </si>
  <si>
    <t>Ejecucion y Administracion de procesos</t>
  </si>
  <si>
    <t xml:space="preserve">     El riesgo afecta la imagen de la entidad con algunos usuarios de relevancia frente al logro de los objetivos</t>
  </si>
  <si>
    <t>Preventivo</t>
  </si>
  <si>
    <t>Manual</t>
  </si>
  <si>
    <t>Documentado</t>
  </si>
  <si>
    <t>Continua</t>
  </si>
  <si>
    <t>Con Registro</t>
  </si>
  <si>
    <t>Reducir (mitigar)</t>
  </si>
  <si>
    <t>En curso</t>
  </si>
  <si>
    <t>Usuarios, productos y practicas , organizacionales</t>
  </si>
  <si>
    <t>Económico y Reputacional</t>
  </si>
  <si>
    <t xml:space="preserve">     El riesgo afecta la imagen de alguna área de la organización</t>
  </si>
  <si>
    <t>Automático</t>
  </si>
  <si>
    <t>Aleatoria</t>
  </si>
  <si>
    <t>Aceptar</t>
  </si>
  <si>
    <t>N.A.</t>
  </si>
  <si>
    <t xml:space="preserve">     El riesgo afecta la imagen de de la entidad con efecto publicitario sostenido a nivel de sector administrativo, nivel departamental o municipal</t>
  </si>
  <si>
    <t>Correctivo</t>
  </si>
  <si>
    <t>Finalizado</t>
  </si>
  <si>
    <t xml:space="preserve">     El riesgo afecta la imagen de la entidad internamente, de conocimiento general, nivel interno, de junta dircetiva y accionistas y/o de provedores</t>
  </si>
  <si>
    <t>Sin Documentar</t>
  </si>
  <si>
    <t>Sin Registro</t>
  </si>
  <si>
    <t>Baja</t>
  </si>
  <si>
    <t>Menor</t>
  </si>
  <si>
    <t>Moderado</t>
  </si>
  <si>
    <t xml:space="preserve">     El riesgo afecta la imagen de la entidad a nivel nacional, con efecto publicitarios sostenible a nivel país</t>
  </si>
  <si>
    <t>Gestión de TI</t>
  </si>
  <si>
    <t>Gestión Financiera</t>
  </si>
  <si>
    <t xml:space="preserve">     Entre 10 y 50 SMLMV </t>
  </si>
  <si>
    <t>Matriz de Calor Inherente</t>
  </si>
  <si>
    <t>Probabilidad</t>
  </si>
  <si>
    <t>Muy Alta
100%</t>
  </si>
  <si>
    <t>Extremo</t>
  </si>
  <si>
    <t>Alta
80%</t>
  </si>
  <si>
    <t>Alto</t>
  </si>
  <si>
    <t>Media
60%</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</si>
  <si>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</si>
  <si>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</si>
  <si>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</si>
  <si>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</si>
  <si>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</si>
  <si>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</si>
  <si>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</si>
  <si>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</si>
  <si>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</si>
  <si>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</si>
  <si>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</si>
  <si>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</si>
  <si>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</si>
  <si>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</si>
  <si>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</si>
  <si>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</si>
  <si>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</si>
  <si>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</si>
  <si>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</si>
  <si>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</si>
  <si>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</si>
  <si>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</si>
  <si>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</si>
  <si>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</si>
  <si>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</si>
  <si>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</si>
  <si>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</si>
  <si>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</si>
  <si>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</si>
  <si>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</si>
  <si>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</si>
  <si>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</si>
  <si>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</si>
  <si>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</si>
  <si>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</si>
  <si>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</si>
  <si>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</si>
  <si>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</si>
  <si>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</si>
  <si>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</si>
  <si>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</si>
  <si>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</si>
  <si>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</si>
  <si>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</si>
  <si>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Entre 50 y 100 SMLMV </t>
  </si>
  <si>
    <t xml:space="preserve">     Entre 100 y 500 SMLMV </t>
  </si>
  <si>
    <t xml:space="preserve">     Mayor a 500 SMLMV </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</si>
  <si>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</si>
  <si>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</si>
  <si>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</si>
  <si>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</si>
  <si>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</si>
  <si>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</si>
  <si>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</si>
  <si>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</si>
  <si>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</si>
  <si>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</si>
  <si>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</si>
  <si>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</si>
  <si>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</si>
  <si>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</si>
  <si>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</si>
  <si>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</si>
  <si>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</si>
  <si>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</si>
  <si>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</si>
  <si>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</si>
  <si>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</si>
  <si>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</si>
  <si>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</si>
  <si>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</si>
  <si>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</si>
  <si>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</si>
  <si>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60%* 40% = 24% 60% - 24% = 36% Valor probabilidad para aplicar 2o control 36% Valoración control 2 detectivo 30% 36%* 30% = 10,8% 36% - 10,8% = 25,2%</t>
  </si>
  <si>
    <t>Económico</t>
  </si>
  <si>
    <t>Evitar</t>
  </si>
  <si>
    <t>Reducir (compartir)</t>
  </si>
  <si>
    <t>Plan de accion (solo para la opción reducir)</t>
  </si>
  <si>
    <t>Daños Activos Fisicos</t>
  </si>
  <si>
    <t>Fallas Tecnologicas</t>
  </si>
  <si>
    <t>Fraude Externo</t>
  </si>
  <si>
    <t>Fraude Interno</t>
  </si>
  <si>
    <t>Relaciones Laborales</t>
  </si>
  <si>
    <t>Registro Sustancial</t>
  </si>
  <si>
    <t>Registro Material</t>
  </si>
  <si>
    <t>Sin registro</t>
  </si>
  <si>
    <t>Reducir</t>
  </si>
  <si>
    <t>Riesgo de Seguridad Digital</t>
  </si>
  <si>
    <t>Ausencia de copias de respaldo o backups de la información</t>
  </si>
  <si>
    <t>Disponibilidad</t>
  </si>
  <si>
    <t>Información</t>
  </si>
  <si>
    <t>Error en el uso</t>
  </si>
  <si>
    <t>Retraso en la entrega de información por parte del personal</t>
  </si>
  <si>
    <t>Información sensible sin cifrado</t>
  </si>
  <si>
    <t>Confidencialidad</t>
  </si>
  <si>
    <t>El oficial de seguridad de la informacion con apoyo del equipo de seguridad de la informacion realizan revisiones periodicas a los lineamientos de la politica de seguridad de la infomacion</t>
  </si>
  <si>
    <t>Deficiencia en la autorización de permisos de la información</t>
  </si>
  <si>
    <t>Fallas Humanas</t>
  </si>
  <si>
    <t>Integridad</t>
  </si>
  <si>
    <t>Ausencia de validación de autenticación de la información</t>
  </si>
  <si>
    <t>Indisponibilidad de la Información fisica o digital.
Ausencia de la informacion fisica  o digital, debido deficiencias en los procedimientos para las copias de respaldo y controles de custodia.</t>
  </si>
  <si>
    <t>Software</t>
  </si>
  <si>
    <t>Fuga o acceso de información por personal no autorizado.
La información puede ser accedida por personal no autorizado por posible interceptación de tráfico en las redes, falla en los controles de acceso de los sistemas o instalaciones, o publicación sin autorización de la misma accidental o intencionalmente.</t>
  </si>
  <si>
    <t>Confidencialidad, Integridad y Disponibilidad</t>
  </si>
  <si>
    <t>Profesional de Apoyo Administrativo</t>
  </si>
  <si>
    <t>Definir la matriz de acceso de la información del proceso.</t>
  </si>
  <si>
    <t>Se evidencia en la política de seguridad y privacidad de la información  la definición de lineamientos de seguridad para trabajo remoto y uso de dispositivos móviles.</t>
  </si>
  <si>
    <t>Ausencia de copias de respaldo o Backus de la información</t>
  </si>
  <si>
    <t>Gestionar y realizar el seguimiento a la ejecución de los recursos financieros de la AND mediante el registro de operaciones en el SIIF-Nación, así como la presentación de los estados financieros de la Entidad, con el fin de disponer de información oportuna y veraz para el cumplimiento de la ejecución del presupuesto asignado y de los objetivos propuestos por la Agencia Nacional Digital.</t>
  </si>
  <si>
    <t>Es posible una perdida de la integridad en la información debido a modificación no autorizada o no deliberada en el proceso de generación, recolección, procesamiento  y/o almacenamiento.</t>
  </si>
  <si>
    <t>Validar el respaldo de la información del proceso.</t>
  </si>
  <si>
    <t>Manejo manual de la información</t>
  </si>
  <si>
    <t>Fallas humanas</t>
  </si>
  <si>
    <t>El área financiera cuenta con procedimientos, donde cada ejecutor de las actividades tiene controles que ayudan al cumplimiento de la actividad y a la mitigación del riesgos operativo.</t>
  </si>
  <si>
    <t>Realizar seguimiento a la implementación de controles operativos sobre el proceso.</t>
  </si>
  <si>
    <t>Procedimientos de presupuesto, contable, tesorería, entre otros, con actividades identificadas de revisión de información.</t>
  </si>
  <si>
    <t xml:space="preserve">Se tiene establecido un código disciplinario y se implementan pólizas de calidad de servicio sobre  los contratistas.
</t>
  </si>
  <si>
    <t>Matriz de control de acceso del proceso.</t>
  </si>
  <si>
    <t>Asignación errada de los derechos de acceso</t>
  </si>
  <si>
    <t>Abuso de los derechos</t>
  </si>
  <si>
    <t>1.  Sanciones impuestas por los entes de control tributario
2.  Toma de decisiones erróneas por ausencia de la integridad de la información 
3. Detrimento patrimonial por información inconsistente
4. Afectación a la reputación institucional.
5. Incumplimiento a la ley 1712:2014 - transparencia</t>
  </si>
  <si>
    <t>Ausencia de auditorías (supervisiones) regulares</t>
  </si>
  <si>
    <t xml:space="preserve"> Pérdida de la integridad por información imprecisa o inexacta en las operaciones.
Es posible una perdida de la integridad en la información debido a modificación no autorizada o no deliberada en el proceso de generación, recolección, procesamiento  y/o almacenamiento.</t>
  </si>
  <si>
    <t>Corrupción de datos</t>
  </si>
  <si>
    <t>El Equipo de Seguridad de la Información realiza revisiones periódicas a los lineamientos de la Política de Seguridad de la Información.</t>
  </si>
  <si>
    <t>Realizar seguimiento a los logs de auditoría de los sistemas con el fin de evidenciar posibles abusos de los accesos.</t>
  </si>
  <si>
    <t xml:space="preserve">Evidencia pantallazo logs de auditoría de SINFA y otros sistemas del proceso.
</t>
  </si>
  <si>
    <t>Realizar seguimiento de la entrega oportuna de la información de contratistas y colaboradores alojen la informacion relacionada con el proceso en el sharepoint dispuestos para tal fin.</t>
  </si>
  <si>
    <t>Seguridad y Privacidad de la Información</t>
  </si>
  <si>
    <t xml:space="preserve"> 
Definir e implementar lineamientos, estrategias y actividades orientadas a la seguridad y privacidad de la información conforme a la normatividad aplicable.</t>
  </si>
  <si>
    <t>1. Afectacion reputacional por multas impuestas por el incumplimiento de regulaciones
2.  Indisponibilidad de los servicios criticos de la AND, por el manejo inadecuado de la informacion.</t>
  </si>
  <si>
    <t>La entidad cuenta con Cifrado de canales.</t>
  </si>
  <si>
    <t>Definición de políticas de cifrado de la información.
Adquisición de herramientas de cifrado de la información.</t>
  </si>
  <si>
    <t>Equipo de Seguridad y Privacidad de la Información</t>
  </si>
  <si>
    <t>Políticas de seguridad y privacidad de la información. Numeral 10. Criptografía.
Evidencias proceso contratación de adquisición de herramientas de cifrado de la información.</t>
  </si>
  <si>
    <t>Ausencia o deficiencia en los sistemas de autenticación de los aplicativos</t>
  </si>
  <si>
    <t>La entidad cuenta con sistemas de autenticacion a sistemas de informacion.</t>
  </si>
  <si>
    <t xml:space="preserve">Definición de políticas de control de acceso (sistemas de autenticación).
</t>
  </si>
  <si>
    <t>Se evidencia una política de control de acceso.</t>
  </si>
  <si>
    <t>Políticas de seguridad y privacidad de la información. Numeral 9. Control de Acceso.</t>
  </si>
  <si>
    <t>Desde Seguridad de la informacion se coordinan las Pruebas de Vulnerabilidad y ethical hacking</t>
  </si>
  <si>
    <t>Definición de matrices de acceso.</t>
  </si>
  <si>
    <t>Se evidencian matrices de control de acceso de los procesos de la AND.</t>
  </si>
  <si>
    <t>Matrices de acceso de los procesos de la AND.</t>
  </si>
  <si>
    <t>Ausencia de procedimientos para el destruccion segura de equipos de computo y dispositivos electronicos que almacenen informacion de la AND</t>
  </si>
  <si>
    <t>Desde seguridad de la informacion se coordinan las Sensibilizaciones en seguridad de la informacion - control de acceso - contraseñas - ingenieria social</t>
  </si>
  <si>
    <t>Definición de políticas de destrucción o eliminación de medios.</t>
  </si>
  <si>
    <t>Se evidencian lineamientos de destrucción segura de la información o eliminación de medios en la política de seguridad y privacidad de la información.</t>
  </si>
  <si>
    <t>Políticas de seguridad y privacidad de la información. Numeral 8. Gestión de Activos. 8.3. Manejo y Gestión de Medios Removibles. Numeral 18. Cumplimiento de la Seguridad de la Información. 18.1.3. Protección de Registros</t>
  </si>
  <si>
    <t>Ausencia de política formal sobre la utilización de dispositivos moviles</t>
  </si>
  <si>
    <t>Definición de políticas de uso de dispositivos móviles.</t>
  </si>
  <si>
    <t>Políticas de seguridad y privacidad de la información. Numeral 6. Organización de Seguridad y Privacidad de la Información. 6.2 Dispositivos Móviles y Teletrabajo o Trabajo Remoto.</t>
  </si>
  <si>
    <t>Definir políticas de backups de la información.
Realizar revisión del estado actual de realización de backups a los procesos de la AND.</t>
  </si>
  <si>
    <t>Política de backups de la información.
Informe o reporte estado actual de backups de los procesos.
Pantallazo información en repositorio onedrive y sharepoint.
Formato evaluación backup de información.
Procedimiento backup de la información de procesos."</t>
  </si>
  <si>
    <t>Se evidencia control en la entrega de información especialmente en los colaboradores de planta a través del uso de formatos de actas de entrega de cargo y paz y salvo. Y en los contratistas se han definido lineamientos a nivel de contrato para la entrega de información.
Pendiente mejora de proceso de entrega de información con los contratistas.</t>
  </si>
  <si>
    <t>Formato de paz y salvo de entrega de información.
Pantallazos de información en repositorios onedirve y sharepoint (entregada por contratistas y colaboradores)</t>
  </si>
  <si>
    <t xml:space="preserve">Retraso en la salida de la informacion generada por los diferentes sistemas de informacion </t>
  </si>
  <si>
    <t>Fallas tecnologicas</t>
  </si>
  <si>
    <t>Definir plan de continuidad del negocio para la AND, el cual incorpore los elementos de continuidad necesarios para la operación de sus procesos.</t>
  </si>
  <si>
    <t>Líder de Continuidad del Negocio</t>
  </si>
  <si>
    <t>Se tiene continuidad de las operaciones a nivel de SCD.
Se tiene contemplado para el 2022 el desarrollo del plan de continuidad del negocio para la AND.</t>
  </si>
  <si>
    <t>Planeación 2022 - Definición e implementación de la continuidad del negocio para la AND.</t>
  </si>
  <si>
    <t>Ausencia de reportes de fallas en los registros de administradores y operadores</t>
  </si>
  <si>
    <t>Erro en el uso</t>
  </si>
  <si>
    <t>Definir lineamientos de logs, monitoreo y reporte de fallas en los sistemas.</t>
  </si>
  <si>
    <t>Se tiene a nivel de políticas de seguridad y privacidad de la información, lineamientos relacionados con los logs de auditoría de los sistemas de información.</t>
  </si>
  <si>
    <t>Políticas de seguridad y privacidad de la información.Numeral 8. Control de Acceso.12.1.1. Procedimientos de Operación Documentados</t>
  </si>
  <si>
    <t>Definir políticas relacionadas con el fin de validar la integridad de la información.
Identificar actividades de revisión de información en los procedimientos del proceso.
Definir herramientas tecnológicas de validación de autenticación de información</t>
  </si>
  <si>
    <t>Políticas de seguridad y privacidad de la información.Numeral 8. Gestión de Activos. 8.1. Responsabilidad por los Activos de Información. Numeral 12.5. Control de Software Operacional.
Procedimientos del proceso  con actividades de revisión de información.
Plan 2022 - Adquisición de herramientas de integridad de la información.</t>
  </si>
  <si>
    <t>1. Error en la respuesta que afectan a los procesos de la AND
2. Demoras en las respuetas a solicitudes de los interesados
3. afectacion reputacional de la AND
4.  Apertura de investigaciones por incumplimiento de la  normatividad legal vigente
5. Multas por incumplimiento en la normativiadad  vigente.</t>
  </si>
  <si>
    <t>Ausencia o debilidad en los controles de seguridad perimetral sobre la arquitectura TI</t>
  </si>
  <si>
    <t>Pérdida de la continuidad de los servicios u operaciones de la Entidad por falla o accesos no autorizados en los activos de información que hacen parte de los procesos o en general de los servicios.</t>
  </si>
  <si>
    <t>Servicios</t>
  </si>
  <si>
    <t>Servicios Ciudadanos Digitales
GOV.CO</t>
  </si>
  <si>
    <t>Ataques informáticos - Ciberataques</t>
  </si>
  <si>
    <t>.El líder del proceso de Gestión de TI ha planificado e implementado controles de seguridad informática en la arquitectura de TI de SCD y GOV.CO.
Se cuenta con copias de seguridad de la información crítica de los servicios.
Planificación de alta disponibilidad en los activos de información que hacen parte de los SCD y GOV.CO.</t>
  </si>
  <si>
    <t>1. Revisión, evaluación y mejora de los controles implementados en la arquitectura de TI.
2. Evaluación de alta redundancia en activos críticos del servicio de SCD.</t>
  </si>
  <si>
    <t>Ausencia o poca eficacia en un proceso de gestión de continuidad del negocio o plan de recuperación de desastres</t>
  </si>
  <si>
    <t>El líder de proceso de Gestión de TI y su equipo de trabajo han avazado en la planificación e implementación de planes de recuperación de desastres para los SCD y GOV.CO</t>
  </si>
  <si>
    <t>1. Revisión de estrategias de recuperación de desastres para ataques informáticos sobre la arquitectura de TI.
2. Planificación, implementación y prueba de planes de recuperación de desastres ante ataques informáticos a gran escala..</t>
  </si>
  <si>
    <t>Líder del proceso / Oficial Seguridad de la Información / Líder de Continuidad de Negocio</t>
  </si>
  <si>
    <t>Ausencia de un eficiente control de cambios en la configuración</t>
  </si>
  <si>
    <t>La Entidad cuenta con el proceso y procedimiento (no oficializado por gestion documental) y formato implementado de gestión de cambios.</t>
  </si>
  <si>
    <t>1. Aplicación de la gestión de cambios.
2. Realizar en los procesos de gestión de cambios el plan de roll back como contramedida en caso de que un cambio no se aplique correctamente.
3. Seguimiento a la implementación.</t>
  </si>
  <si>
    <t>Líder del proceso</t>
  </si>
  <si>
    <t>Desconocimiento en seguridad de la información</t>
  </si>
  <si>
    <t>Desde el proceso de seguridad de la información, se ha avanzado en la ejecución de campañas de sensibilización, capacitaciones y pruebas de ingeniería social en seguridad de la información.</t>
  </si>
  <si>
    <t>1. Evaluar la eficacia de las campañas de sensibilización y pruebas de ingeniería social.
2. Definir un plan de capacitación en seguridad para el 2022.</t>
  </si>
  <si>
    <t>Líder del proceso / Oficial Seguridad de la Información</t>
  </si>
  <si>
    <t>Fuga y/o divulgación no autorizada de la información. 
Pérdida de la confidencialidad debido a una revelación por indiscreción o divulgación deliberada sobre el contenido del activo de información constituyéndose una fuga de información.</t>
  </si>
  <si>
    <t>Información del proceso</t>
  </si>
  <si>
    <t>El proceso de TI cuenta con el procedimiento de gestión de accesos y respectivo formato para la solicitud, asignación y creación de usuarios y permisos.</t>
  </si>
  <si>
    <t>1. Actualización del procedimiento de gestión de accesos.
2. Divulgación de procedimiento actualizado. 
3. Evaluación de la eficacia de su implementación.
4. Oportunidades de mejora al procedimiento.</t>
  </si>
  <si>
    <t>Líder de Gestión de TI</t>
  </si>
  <si>
    <t>Ausencia de registros (logs) en los sistemas de información, Sistemas operativos</t>
  </si>
  <si>
    <t>Se tienen las auditorias encendidas de X-ROAD y en todas las capas de seguridad.</t>
  </si>
  <si>
    <t>1. Identificación de los registros necesarios para ser monitoreados.
2. Evaluar y configurar en el envío de los registros al SIEM para el monitoreo, si aplican.</t>
  </si>
  <si>
    <t>Líder de proceso / Administrador de seguridad</t>
  </si>
  <si>
    <t>Ausencia de mecanismo de identificación y autenticación de  usuarios</t>
  </si>
  <si>
    <t>Hurto de información</t>
  </si>
  <si>
    <t>Arquitectura de X-ROAD, Acceso a las bases de datos a través de VPN y servidores de seguridad. 
Validación de usuarios por medio de verificación de datos de cédula de ciudadanía.</t>
  </si>
  <si>
    <t>1. Ejecución de pruebas de seguridad sobre la arquitectura X-ROAD de los SCD para validar controles de cifrado en transito de la información, así como de autenticación.
2. Identificación y registro de las vulnerabilidades sobre la arquitectura X-ROAD.
3. Ejecución de retest para cierre de las vulnerabilidades identificadas.</t>
  </si>
  <si>
    <t>Oficial Seguridad de la Información</t>
  </si>
  <si>
    <t>Se realiza pruebas de seguridad con le proveedor Price durante los meses de julio y agosto. Se proyecta retest para el mes de septiembre y octubre.</t>
  </si>
  <si>
    <t>Desconocimiento o mala prácticas en seguridad de la información</t>
  </si>
  <si>
    <t>1. Evaluar la eficacia de las campañas de sensibilización y pruebas de ingeniería social.
2. Verificar firma de acuerdo de confidencialidad a todos los contratistas y funcionarios de planta con acceso o administración de la arquitectura de TI.</t>
  </si>
  <si>
    <t>Debilidad en la ejecución de actividades de mantenimiento, actualizaciones de software o gestión de parches de seguridad.</t>
  </si>
  <si>
    <t>Perdida de la integridad y disponibilidad debido a defectos en los procedimientos o controles de actualización del sistema de información, por lo que se puede incurrir en utilizar versiones del software con defectos ya conocidos y reparados por el fabricante (bugs conocidos). Errores de mantenimiento y/o actualización del software.</t>
  </si>
  <si>
    <t>Integridad y Disponibilidad</t>
  </si>
  <si>
    <t>En el proceso de gestión de TI se ejecutan actividades de actualización de software de acuerdo con las publicaciones de los fabricantes, así como la aplicación de actualizaciones en ambientes de QA y preproducción antes de ser aplicados en los ambientes productivos.</t>
  </si>
  <si>
    <t>1. Establecer un proceso periódico de revisión y aplicación de nuevas actualizaciones sobre los sistemas de información críticos en los SCD y GOV.CO, aplicando la gestión de cambios segura.
2. Implementación y divulgación de la gestión de parches y vulnerabilidades técnicas.</t>
  </si>
  <si>
    <t>Ataques informaticos sobre fallos de seguridad conocidos</t>
  </si>
  <si>
    <t>1. Desde el proceso de seguridad de la información se tiene definida la política de gestión de vulnerabilidades técnicas.</t>
  </si>
  <si>
    <t>Ausencia de implementación de una política o lineamiento de la alta dirección en seguridad de la información aplicada en la gestión de proyectos</t>
  </si>
  <si>
    <t>Pérdida de la confidencialidad, integridad y disponibilidad de la información debido a debilidades en la aplicación de la seguridad de la información en los nuevos proyectos o mejoras a los existentes del proceso.</t>
  </si>
  <si>
    <t>Ataques informáticos</t>
  </si>
  <si>
    <t>1. Desde el proceso de seguridad de la información se tiene definida la política de seguridad en la gestión de proyectos.</t>
  </si>
  <si>
    <t>1. Divulgación de la política de seguridad en la gestión de proyectos.
2. Identificación de los riesgos de seguridad en la gestión de proyectos.</t>
  </si>
  <si>
    <t>Ausencia de monitoreo y seguimiento a los controles de seguridad perimetral</t>
  </si>
  <si>
    <t>Pérdida de la confidencialidad, integridad y disponibilidad de la información debido a ausencia de monitoreo en los controles de seguridad implementados en la arquitectura tecnológica.</t>
  </si>
  <si>
    <t>Servicios Ciudadanos Digitales
GOV.CO
Controles de seguridad perimetral</t>
  </si>
  <si>
    <t>1. Implementación de controles de seguridad perimetral en la arquitectura de SCD y activación de registros.</t>
  </si>
  <si>
    <t>1. Revisión y afinamiento de los agentes del SIEM para captura y análisis de los registros generados por los controles de seguridad perimetral.
2. Seguimiento a los eventos generados por los controles de seguridad perimetral.
3. Propuesta de acciones de mejora en la configuración de los controles de seguridad perimetral.</t>
  </si>
  <si>
    <t>2. Implementación de herramienta SIEM.</t>
  </si>
  <si>
    <t>Prestador de Servicios Ciudadanos Digitales</t>
  </si>
  <si>
    <t>Prestar los Servicios Ciudadanos Digitales Base con el fin de fortalecer el ecosistema de información digital público y contribuir a la transformación digital del Estado Colombiano, cumpliendo los lineamientos del Ministerio de Tecnologías de la Información y las Comunicaciones.</t>
  </si>
  <si>
    <t>Pérdida en la trazabilidad de las operaciones realizadas
Las operaciones realizadas con la información no pueden rastrearse o no presenta claramente quién y qué se ha realizado con esta..</t>
  </si>
  <si>
    <t>1. Actualización del procedimiento de gestión de accesos.
2. Divulgación del procedimiento actualizado. 
3. Evaluación de la eficacia de su implementación.
4. Oportunidades de mejora al procedimiento.</t>
  </si>
  <si>
    <t>Ausencia de copias de respaldo o Backus de la información de trazabilidad o registros</t>
  </si>
  <si>
    <t>Hurto o daño a la información</t>
  </si>
  <si>
    <t>El proceso de TI realiza copias de respaldo de la información crítica.</t>
  </si>
  <si>
    <t>Asumir</t>
  </si>
  <si>
    <t>Se asume el riesgo</t>
  </si>
  <si>
    <t>NA</t>
  </si>
  <si>
    <t>La Entidad cuenta con el proceso y formato implementado de gestión de cambios.
La Entidad cuenta con Sistemas de monitoreo operacional que permiten obtener estadísticas del consumo de los sistemas y alertas sobre anomalías de los mismos, el cual es administrado por el personal de operaciones de TI.</t>
  </si>
  <si>
    <t>Ausencia de registros en las bitácoras (logs) de administrador</t>
  </si>
  <si>
    <t>Se tienen las auditorias o registros encendidos de X-ROAD y en los controles seguridad de la arquitectura.</t>
  </si>
  <si>
    <t>Ausencia de pistas de auditoría</t>
  </si>
  <si>
    <t>Información imprecisa o inexacta en las operaciones"La información podría ser modificada o alterada sin autorización. Se puede dar por alteración o cambios de la información (digital o electrónica) generada, recolectada, procesada o almacenada."</t>
  </si>
  <si>
    <t>Ausencia de registros en las bitácoras (logs) de administrador operario</t>
  </si>
  <si>
    <t>Procesos de aseguramiento - QA con el fin de  validar la calidad e integridad de la información, el cual se ejecuta en los ambientes de desarrollo, pruebas y preproducción. Así miso se cuenta con el formato implementado de gestión de cambios.</t>
  </si>
  <si>
    <t>1. Ejecución de pruebas de seguridad sobre la arquitectura X-ROAD de los SCD para validar controles de cifrado en tránsito de la información, así como de autenticación.
2. Identificación y registro de las vulnerabilidades sobre la arquitectura X-ROAD.
3. Ejecución de retest para cierre de las vulnerabilidades identificadas.</t>
  </si>
  <si>
    <t xml:space="preserve">Configuración incorrecta de parámetros </t>
  </si>
  <si>
    <t>Se tiene mesa de servicios dentro de la entidad, para el escalamiento de los tickets que se reportan dentro de la misma.</t>
  </si>
  <si>
    <t>Fuga o acceso de información por personal no autorizado	
La información puede ser accedida por personal no autorizado por posible interceptación de tráfico en las redes, falla en los controles de acceso de los sistemas</t>
  </si>
  <si>
    <t>Encripción de las bases de datos con información crítica de la AND y terceros.</t>
  </si>
  <si>
    <t>Falla de conocimiento en el cumplimiento de la normatividada aplicable a la Entidad relacionada con seguridad y privacidad de la información</t>
  </si>
  <si>
    <t>Incumplimiento regulatorio de las leyes del gobierno nacional en materia de seguridad de la información y de  las políticas de seguridad y privacidad de la información que atenten contra la disponibilidad, integridad y confidencialidad de la información de los SCD	
Existe un potencial incumplimiento regulatorio frente a la normatividad del gobierno nacional, Políticas o controles de seguridad y privacidad de la información por desconocimiento.</t>
  </si>
  <si>
    <t>Desde el área jurídica definen y revisan las clausulas contractuales</t>
  </si>
  <si>
    <t>1. Realizar un diagnóstico para evidenciar el cumplimiento a nivel de protección de datos personales en:
- Riesgos de seguridad en los datos personales
- Gestión de incidentes en los datos personales.
2. De acuerdo con el diagnostico, establecer un plan de acción para dar cumplimiento a la normatividad de protección de datos personales desde la seguridad de la información.</t>
  </si>
  <si>
    <t>Se tiene identificadas y reportadas las bases de datos, las cuales contienen datos personales</t>
  </si>
  <si>
    <t>Plan de capacitación e inducción sobre la ley 1581:2012 - protección de datos personales</t>
  </si>
  <si>
    <t>La entidad cuenta con un normograma</t>
  </si>
  <si>
    <t>Aplicación de términos y condiciones en los diferentes sistemas de información en el momento de realizar el registro.</t>
  </si>
  <si>
    <t>En los proyectos de desarrollo de software, se tiene contemplado la privacidad de los datos desde el diseño del mismo.</t>
  </si>
  <si>
    <t>Debilidad en el control de acceso a la información compartida en repositorios de la Entidad.</t>
  </si>
  <si>
    <t>Se tiene repositorio de información con control de acceso correspondiente (SharePoint - bit Bucket - jira)</t>
  </si>
  <si>
    <t>1. Realizar pruebas para evidenciar si es posible acceder a las carpetas sin restricción o que pertenecen a otro proceso.
2. Realizar verificación de usuarios con permisos para ingreso a las carpetas compartidas de acuerdo con el rol y perfil en la Entidad.
3. Corregir accesos en caso de identificar debilidades.</t>
  </si>
  <si>
    <t>S15</t>
  </si>
  <si>
    <t>S17</t>
  </si>
  <si>
    <t>S31</t>
  </si>
  <si>
    <t>S32</t>
  </si>
  <si>
    <t>S33</t>
  </si>
  <si>
    <t>S34</t>
  </si>
  <si>
    <t>S35</t>
  </si>
  <si>
    <t>S36</t>
  </si>
  <si>
    <t>S37</t>
  </si>
  <si>
    <t>S38</t>
  </si>
  <si>
    <t>S39</t>
  </si>
  <si>
    <t>S40</t>
  </si>
  <si>
    <t>S41</t>
  </si>
  <si>
    <t>S42</t>
  </si>
  <si>
    <t>Planificar, construir, ejecutar y controlar la plataforma tecnológica (estructura, procesos y mecanismos de TI) de la Agencia Nacional Digital, con el fin de garantizar su disponibilidad, continuidad y seguridad para soportar la gestión de la Entidad y el cumplimiento de los objetivos estratégicos y misionales de esta.</t>
  </si>
  <si>
    <t>Controles implementados en la arquitectura de TI
Resultados de evaluación de redundancia en activos crítivos de los servicios SCD</t>
  </si>
  <si>
    <t>Procedimiento de gestión de accesos.
Evidencia de divulgación de procedimiento actualizado. 
Resultados de la evaluación de la eficacia de su implementación.
Mejoras realizadas al procedimiento.</t>
  </si>
  <si>
    <t>Lineamientos de revisión y aplicación periódica de nuevas actualizaciones sobre los sistemas de información críticos en los SCD y GOV.CO, aplicando la gestión de cambios segura.
Parches y análisis de vulnerabilidades técnicas realizadas</t>
  </si>
  <si>
    <t>Evidencia de la divulgación de la política de seguridad en la gestión de proyectos.
Matriz de riesgos de seguridad en la gestión de proyectos.</t>
  </si>
  <si>
    <t>Resultados de revisión y afinamiento de los agentes del SIEM para captura y análisis de los registros generados por los controles de seguridad perimetral.
Resultado de seguimiento  a los eventos generados por los controles de seguridad perimetral.
Propuesta de acciones de mejora en la configuración de los controles de seguridad perimetral.</t>
  </si>
  <si>
    <t>Diagnóstico de cumplimiento a nivel de protección de datos personales en:
- Riesgos de seguridad en los datos personales
- Gestión de incidentes en los datos personales.
Plan de acción para dar cumplimiento a la normatividad de protección de datos personales desde la seguridad de la información.</t>
  </si>
  <si>
    <t>Administrador de seguridad informática / Equipo de Seguridad de la Información</t>
  </si>
  <si>
    <t>Líder del proceso / Equipo de Seguridad de la Información</t>
  </si>
  <si>
    <t>Equipo de Seguridad de la Información</t>
  </si>
  <si>
    <t>Equipo de Seguridad de la Información / Oficial protección de datos personales</t>
  </si>
  <si>
    <t>El equipo de seguridad de la informacion realizan revisiones periodicas a los lineamientos de la politica de seguridad de la infomacion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</si>
</sst>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1"/>
      <color theme="0"/>
      <name val="Calibri"/>
      <family val="2"/>
      <scheme val="minor"/>
    </font>
    <font>
      <b/>
      <sz val="11"/>
      <color theme="1"/>
      <name val="Calibri"/>
      <family val="2"/>
      <scheme val="minor"/>
    </font>
    <font>
      <b/>
      <sz val="20"/>
      <color theme="0"/>
      <name val="Calibri"/>
      <family val="2"/>
      <scheme val="minor"/>
    </font>
    <font>
      <sz val="8"/>
      <name val="Calibri"/>
      <family val="2"/>
      <scheme val="minor"/>
    </font>
    <font>
      <b/>
      <sz val="28"/>
      <color theme="1"/>
      <name val="Calibri"/>
      <family val="2"/>
      <scheme val="minor"/>
    </font>
    <font>
      <b/>
      <sz val="22"/>
      <color rgb="FF000000"/>
      <name val="Calibri"/>
      <family val="2"/>
    </font>
    <font>
      <b/>
      <sz val="22"/>
      <name val="Calibri"/>
      <family val="2"/>
    </font>
    <font>
      <sz val="11"/>
      <color rgb="FF000000"/>
      <name val="Calibri"/>
      <family val="2"/>
      <scheme val="minor"/>
    </font>
    <font>
      <sz val="11"/>
      <color rgb="FF00B050"/>
      <name val="Calibri"/>
      <family val="2"/>
      <scheme val="minor"/>
    </font>
    <font>
      <b/>
      <sz val="18"/>
      <color theme="1"/>
      <name val="Calibri"/>
      <family val="2"/>
      <scheme val="minor"/>
    </font>
    <font>
      <sz val="14"/>
      <color theme="1"/>
      <name val="Calibri"/>
      <family val="2"/>
      <scheme val="minor"/>
    </font>
    <font>
      <sz val="10"/>
      <name val="Calibri"/>
      <family val="2"/>
      <scheme val="minor"/>
    </font>
    <font>
      <b/>
      <sz val="40"/>
      <color rgb="FF000000"/>
      <name val="Calibri"/>
      <family val="2"/>
      <scheme val="minor"/>
    </font>
    <font>
      <sz val="11"/>
      <color theme="1"/>
      <name val="Arial"/>
      <family val="2"/>
    </font>
    <font>
      <sz val="11"/>
      <name val="Arial"/>
      <family val="2"/>
    </font>
    <font>
      <b/>
      <sz val="11"/>
      <color theme="1"/>
      <name val="Arial"/>
      <family val="2"/>
    </font>
    <font>
      <sz val="10"/>
      <color theme="1"/>
      <name val="Arial"/>
      <family val="2"/>
    </font>
    <font>
      <b/>
      <sz val="40"/>
      <name val="Calibri"/>
      <family val="2"/>
      <scheme val="minor"/>
    </font>
    <font>
      <b/>
      <sz val="40"/>
      <color rgb="FF000000"/>
      <name val="Calibri (Body)"/>
    </font>
    <font>
      <sz val="11"/>
      <color theme="1"/>
      <name val="Calibri"/>
      <family val="2"/>
    </font>
    <font>
      <sz val="11"/>
      <name val="Calibri"/>
      <family val="2"/>
    </font>
    <font>
      <b/>
      <sz val="11"/>
      <color theme="1"/>
      <name val="Calibri"/>
      <family val="2"/>
    </font>
    <font>
      <sz val="11"/>
      <color rgb="FF000000"/>
      <name val="Calibri"/>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2060"/>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0"/>
        <bgColor theme="0"/>
      </patternFill>
    </fill>
    <fill>
      <patternFill patternType="solid">
        <fgColor rgb="FFFFFFFF"/>
        <bgColor rgb="FF000000"/>
      </patternFill>
    </fill>
  </fills>
  <borders count="9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dashed">
        <color theme="9" tint="-0.24994659260841701"/>
      </right>
      <top/>
      <bottom/>
      <diagonal/>
    </border>
    <border>
      <left style="dashed">
        <color theme="9"/>
      </left>
      <right style="dashed">
        <color theme="9"/>
      </right>
      <top style="dashed">
        <color theme="9"/>
      </top>
      <bottom/>
      <diagonal/>
    </border>
    <border>
      <left style="dashed">
        <color theme="9"/>
      </left>
      <right style="dashed">
        <color theme="9"/>
      </right>
      <top style="dashed">
        <color theme="9"/>
      </top>
      <bottom style="dashed">
        <color theme="9"/>
      </bottom>
      <diagonal/>
    </border>
    <border>
      <left style="dashed">
        <color theme="9"/>
      </left>
      <right style="dashed">
        <color theme="9"/>
      </right>
      <top/>
      <bottom style="dashed">
        <color theme="9"/>
      </bottom>
      <diagonal/>
    </border>
    <border>
      <left style="dashed">
        <color theme="9"/>
      </left>
      <right/>
      <top style="dashed">
        <color theme="9"/>
      </top>
      <bottom style="dashed">
        <color theme="9"/>
      </bottom>
      <diagonal/>
    </border>
    <border>
      <left/>
      <right style="dashed">
        <color theme="9"/>
      </right>
      <top style="dashed">
        <color theme="9"/>
      </top>
      <bottom style="dashed">
        <color theme="9"/>
      </bottom>
      <diagonal/>
    </border>
    <border>
      <left style="dashed">
        <color theme="9"/>
      </left>
      <right style="dashed">
        <color theme="9"/>
      </right>
      <top/>
      <bottom/>
      <diagonal/>
    </border>
    <border>
      <left style="dashed">
        <color theme="9"/>
      </left>
      <right style="dashed">
        <color theme="9"/>
      </right>
      <top/>
      <bottom style="medium">
        <color theme="9"/>
      </bottom>
      <diagonal/>
    </border>
    <border>
      <left style="dashed">
        <color theme="9"/>
      </left>
      <right style="dashed">
        <color theme="9"/>
      </right>
      <top style="dashed">
        <color theme="9"/>
      </top>
      <bottom style="medium">
        <color theme="9"/>
      </bottom>
      <diagonal/>
    </border>
    <border>
      <left/>
      <right style="dashed">
        <color theme="9"/>
      </right>
      <top style="dashed">
        <color theme="9"/>
      </top>
      <bottom style="medium">
        <color theme="9"/>
      </bottom>
      <diagonal/>
    </border>
    <border>
      <left/>
      <right style="dashed">
        <color theme="9"/>
      </right>
      <top style="medium">
        <color theme="9"/>
      </top>
      <bottom style="medium">
        <color theme="9"/>
      </bottom>
      <diagonal/>
    </border>
    <border>
      <left style="dashed">
        <color theme="9"/>
      </left>
      <right/>
      <top style="dashed">
        <color theme="9"/>
      </top>
      <bottom style="medium">
        <color theme="9"/>
      </bottom>
      <diagonal/>
    </border>
    <border>
      <left style="dashed">
        <color theme="9"/>
      </left>
      <right/>
      <top style="medium">
        <color theme="9"/>
      </top>
      <bottom style="medium">
        <color theme="9"/>
      </bottom>
      <diagonal/>
    </border>
    <border>
      <left/>
      <right style="dashed">
        <color theme="9"/>
      </right>
      <top style="medium">
        <color theme="9"/>
      </top>
      <bottom/>
      <diagonal/>
    </border>
    <border>
      <left/>
      <right/>
      <top/>
      <bottom style="dashed">
        <color theme="9"/>
      </bottom>
      <diagonal/>
    </border>
    <border>
      <left/>
      <right style="dashed">
        <color theme="9"/>
      </right>
      <top/>
      <bottom/>
      <diagonal/>
    </border>
    <border>
      <left style="dashed">
        <color theme="9" tint="-0.24994659260841701"/>
      </left>
      <right style="dashed">
        <color theme="9" tint="-0.24994659260841701"/>
      </right>
      <top style="dashed">
        <color theme="9"/>
      </top>
      <bottom style="medium">
        <color theme="9"/>
      </bottom>
      <diagonal/>
    </border>
    <border>
      <left style="dashed">
        <color theme="9" tint="-0.24994659260841701"/>
      </left>
      <right/>
      <top style="dashed">
        <color theme="9"/>
      </top>
      <bottom style="medium">
        <color theme="9"/>
      </bottom>
      <diagonal/>
    </border>
    <border>
      <left/>
      <right style="dashed">
        <color theme="9" tint="-0.24994659260841701"/>
      </right>
      <top/>
      <bottom style="medium">
        <color theme="9"/>
      </bottom>
      <diagonal/>
    </border>
    <border>
      <left/>
      <right style="dashed">
        <color theme="9"/>
      </right>
      <top/>
      <bottom style="dashed">
        <color theme="9"/>
      </bottom>
      <diagonal/>
    </border>
    <border>
      <left style="dashed">
        <color theme="9"/>
      </left>
      <right/>
      <top style="medium">
        <color theme="9"/>
      </top>
      <bottom/>
      <diagonal/>
    </border>
    <border>
      <left style="dashed">
        <color theme="9" tint="-0.24994659260841701"/>
      </left>
      <right/>
      <top style="medium">
        <color theme="9"/>
      </top>
      <bottom style="dashed">
        <color theme="9"/>
      </bottom>
      <diagonal/>
    </border>
    <border>
      <left/>
      <right style="dashed">
        <color theme="9"/>
      </right>
      <top style="dashed">
        <color theme="9"/>
      </top>
      <bottom/>
      <diagonal/>
    </border>
    <border>
      <left style="dashed">
        <color theme="9"/>
      </left>
      <right/>
      <top/>
      <bottom style="dashed">
        <color theme="9"/>
      </bottom>
      <diagonal/>
    </border>
    <border>
      <left/>
      <right style="dashed">
        <color theme="9" tint="-0.24994659260841701"/>
      </right>
      <top style="medium">
        <color theme="9"/>
      </top>
      <bottom style="dashed">
        <color theme="9"/>
      </bottom>
      <diagonal/>
    </border>
  </borders>
  <cellStyleXfs count="5">
    <xf numFmtId="0" fontId="0" fillId="0" borderId="0"/>
    <xf numFmtId="9" fontId="12" fillId="0" borderId="0" applyFont="0" applyFill="0" applyBorder="0" applyAlignment="0" applyProtection="0"/>
    <xf numFmtId="0" fontId="40" fillId="0" borderId="0"/>
    <xf numFmtId="0" fontId="41" fillId="0" borderId="0"/>
    <xf numFmtId="0" fontId="4" fillId="0" borderId="0"/>
  </cellStyleXfs>
  <cellXfs count="617">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11" xfId="0" applyFont="1" applyFill="1" applyBorder="1" applyAlignment="1">
      <alignment horizontal="center" vertical="center" wrapText="1" readingOrder="1"/>
    </xf>
    <xf numFmtId="0" fontId="8" fillId="0" borderId="11" xfId="0" applyFont="1" applyBorder="1" applyAlignment="1">
      <alignment horizontal="justify" vertical="center" wrapText="1" readingOrder="1"/>
    </xf>
    <xf numFmtId="9" fontId="8" fillId="0" borderId="11"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3" fillId="0" borderId="0" xfId="0" applyFont="1"/>
    <xf numFmtId="0" fontId="11" fillId="0" borderId="0" xfId="0" applyFont="1"/>
    <xf numFmtId="0" fontId="23" fillId="0" borderId="0" xfId="0" applyFont="1" applyAlignment="1">
      <alignment vertical="center"/>
    </xf>
    <xf numFmtId="0" fontId="24" fillId="0" borderId="0" xfId="0" applyFont="1"/>
    <xf numFmtId="0" fontId="22" fillId="0" borderId="0" xfId="0" applyFont="1"/>
    <xf numFmtId="0" fontId="0" fillId="0" borderId="0" xfId="0" pivotButton="1"/>
    <xf numFmtId="0" fontId="10" fillId="0" borderId="0" xfId="0" applyFont="1" applyAlignment="1">
      <alignment horizontal="justify" vertical="center" wrapText="1" readingOrder="1"/>
    </xf>
    <xf numFmtId="0" fontId="25" fillId="0" borderId="0" xfId="0" applyFont="1"/>
    <xf numFmtId="0" fontId="27" fillId="6" borderId="0" xfId="0" applyFont="1" applyFill="1" applyAlignment="1">
      <alignment horizontal="center" vertical="center" wrapText="1" readingOrder="1"/>
    </xf>
    <xf numFmtId="0" fontId="28" fillId="0" borderId="11" xfId="0" applyFont="1" applyBorder="1" applyAlignment="1">
      <alignment horizontal="justify" vertical="center" wrapText="1" readingOrder="1"/>
    </xf>
    <xf numFmtId="0" fontId="28" fillId="0" borderId="1" xfId="0" applyFont="1" applyBorder="1" applyAlignment="1">
      <alignment horizontal="justify" vertical="center" wrapText="1" readingOrder="1"/>
    </xf>
    <xf numFmtId="0" fontId="28" fillId="5" borderId="11" xfId="0" applyFont="1" applyFill="1" applyBorder="1" applyAlignment="1">
      <alignment horizontal="center" vertical="center" wrapText="1" readingOrder="1"/>
    </xf>
    <xf numFmtId="0" fontId="28" fillId="7" borderId="1" xfId="0" applyFont="1" applyFill="1" applyBorder="1" applyAlignment="1">
      <alignment horizontal="center" vertical="center" wrapText="1" readingOrder="1"/>
    </xf>
    <xf numFmtId="0" fontId="28" fillId="4" borderId="1" xfId="0" applyFont="1" applyFill="1" applyBorder="1" applyAlignment="1">
      <alignment horizontal="center" vertical="center" wrapText="1" readingOrder="1"/>
    </xf>
    <xf numFmtId="0" fontId="28" fillId="8" borderId="1" xfId="0" applyFont="1" applyFill="1" applyBorder="1" applyAlignment="1">
      <alignment horizontal="center" vertical="center" wrapText="1" readingOrder="1"/>
    </xf>
    <xf numFmtId="0" fontId="29" fillId="9" borderId="1" xfId="0" applyFont="1" applyFill="1" applyBorder="1" applyAlignment="1">
      <alignment horizontal="center" vertical="center" wrapText="1" readingOrder="1"/>
    </xf>
    <xf numFmtId="0" fontId="28" fillId="0" borderId="11" xfId="0" applyFont="1" applyBorder="1" applyAlignment="1">
      <alignment horizontal="center" vertical="center" wrapText="1" readingOrder="1"/>
    </xf>
    <xf numFmtId="0" fontId="28" fillId="0" borderId="1" xfId="0" applyFont="1" applyBorder="1" applyAlignment="1">
      <alignment horizontal="center" vertical="center" wrapText="1" readingOrder="1"/>
    </xf>
    <xf numFmtId="0" fontId="0" fillId="3" borderId="0" xfId="0" applyFill="1"/>
    <xf numFmtId="0" fontId="42" fillId="3" borderId="47" xfId="2" applyFont="1" applyFill="1" applyBorder="1"/>
    <xf numFmtId="0" fontId="42" fillId="3" borderId="48" xfId="2" applyFont="1" applyFill="1" applyBorder="1"/>
    <xf numFmtId="0" fontId="42" fillId="3" borderId="49" xfId="2" applyFont="1" applyFill="1" applyBorder="1"/>
    <xf numFmtId="0" fontId="14" fillId="3" borderId="0" xfId="0" applyFont="1" applyFill="1" applyAlignment="1">
      <alignment vertical="center"/>
    </xf>
    <xf numFmtId="0" fontId="4" fillId="3" borderId="0" xfId="0" applyFont="1" applyFill="1"/>
    <xf numFmtId="0" fontId="31" fillId="3" borderId="0" xfId="0" applyFont="1" applyFill="1"/>
    <xf numFmtId="0" fontId="32" fillId="3" borderId="30" xfId="0" applyFont="1" applyFill="1" applyBorder="1" applyAlignment="1">
      <alignment horizontal="center" vertical="center" wrapText="1" readingOrder="1"/>
    </xf>
    <xf numFmtId="0" fontId="33" fillId="3" borderId="30" xfId="0" applyFont="1" applyFill="1" applyBorder="1" applyAlignment="1">
      <alignment horizontal="justify" vertical="center" wrapText="1" readingOrder="1"/>
    </xf>
    <xf numFmtId="9" fontId="32" fillId="3" borderId="39" xfId="0" applyNumberFormat="1" applyFont="1" applyFill="1" applyBorder="1" applyAlignment="1">
      <alignment horizontal="center" vertical="center" wrapText="1" readingOrder="1"/>
    </xf>
    <xf numFmtId="0" fontId="32" fillId="3" borderId="29" xfId="0" applyFont="1" applyFill="1" applyBorder="1" applyAlignment="1">
      <alignment horizontal="center" vertical="center" wrapText="1" readingOrder="1"/>
    </xf>
    <xf numFmtId="0" fontId="33" fillId="3" borderId="29" xfId="0" applyFont="1" applyFill="1" applyBorder="1" applyAlignment="1">
      <alignment horizontal="justify" vertical="center" wrapText="1" readingOrder="1"/>
    </xf>
    <xf numFmtId="9" fontId="32" fillId="3" borderId="34" xfId="0" applyNumberFormat="1" applyFont="1" applyFill="1" applyBorder="1" applyAlignment="1">
      <alignment horizontal="center" vertical="center" wrapText="1" readingOrder="1"/>
    </xf>
    <xf numFmtId="0" fontId="33" fillId="3" borderId="34" xfId="0" applyFont="1" applyFill="1" applyBorder="1" applyAlignment="1">
      <alignment horizontal="center" vertical="center" wrapText="1" readingOrder="1"/>
    </xf>
    <xf numFmtId="0" fontId="32" fillId="3" borderId="36" xfId="0" applyFont="1" applyFill="1" applyBorder="1" applyAlignment="1">
      <alignment horizontal="center" vertical="center" wrapText="1" readingOrder="1"/>
    </xf>
    <xf numFmtId="0" fontId="33" fillId="3" borderId="36" xfId="0" applyFont="1" applyFill="1" applyBorder="1" applyAlignment="1">
      <alignment horizontal="justify" vertical="center" wrapText="1" readingOrder="1"/>
    </xf>
    <xf numFmtId="0" fontId="33" fillId="3" borderId="37" xfId="0" applyFont="1" applyFill="1" applyBorder="1" applyAlignment="1">
      <alignment horizontal="center" vertical="center" wrapText="1" readingOrder="1"/>
    </xf>
    <xf numFmtId="0" fontId="39" fillId="3" borderId="0" xfId="0" applyFont="1" applyFill="1"/>
    <xf numFmtId="0" fontId="32" fillId="15" borderId="41" xfId="0" applyFont="1" applyFill="1" applyBorder="1" applyAlignment="1">
      <alignment horizontal="center" vertical="center" wrapText="1" readingOrder="1"/>
    </xf>
    <xf numFmtId="0" fontId="32" fillId="15" borderId="42" xfId="0" applyFont="1" applyFill="1" applyBorder="1" applyAlignment="1">
      <alignment horizontal="center" vertical="center" wrapText="1" readingOrder="1"/>
    </xf>
    <xf numFmtId="0" fontId="11" fillId="3" borderId="0" xfId="0" applyFont="1" applyFill="1"/>
    <xf numFmtId="0" fontId="26" fillId="3" borderId="0" xfId="0" applyFont="1" applyFill="1" applyAlignment="1">
      <alignment horizontal="center" vertical="center" wrapText="1"/>
    </xf>
    <xf numFmtId="0" fontId="10" fillId="3" borderId="0" xfId="0" applyFont="1" applyFill="1" applyAlignment="1">
      <alignment horizontal="justify" vertical="center" wrapText="1" readingOrder="1"/>
    </xf>
    <xf numFmtId="0" fontId="3" fillId="3" borderId="0" xfId="0" applyFont="1" applyFill="1" applyAlignment="1">
      <alignment vertical="center"/>
    </xf>
    <xf numFmtId="0" fontId="13" fillId="3" borderId="0" xfId="0" applyFont="1" applyFill="1"/>
    <xf numFmtId="0" fontId="3" fillId="3" borderId="0" xfId="0" applyFont="1" applyFill="1" applyAlignment="1">
      <alignment horizontal="left" vertical="center"/>
    </xf>
    <xf numFmtId="0" fontId="42" fillId="3" borderId="14" xfId="2" applyFont="1" applyFill="1" applyBorder="1"/>
    <xf numFmtId="0" fontId="47" fillId="3" borderId="0" xfId="0" applyFont="1" applyFill="1" applyAlignment="1">
      <alignment horizontal="left" vertical="center" wrapText="1"/>
    </xf>
    <xf numFmtId="0" fontId="48" fillId="3" borderId="0" xfId="0" applyFont="1" applyFill="1" applyAlignment="1">
      <alignment horizontal="left" vertical="top" wrapText="1"/>
    </xf>
    <xf numFmtId="0" fontId="42" fillId="3" borderId="0" xfId="2" applyFont="1" applyFill="1"/>
    <xf numFmtId="0" fontId="42" fillId="3" borderId="15" xfId="2" applyFont="1" applyFill="1" applyBorder="1"/>
    <xf numFmtId="0" fontId="42" fillId="3" borderId="16" xfId="2" applyFont="1" applyFill="1" applyBorder="1"/>
    <xf numFmtId="0" fontId="42" fillId="3" borderId="18" xfId="2" applyFont="1" applyFill="1" applyBorder="1"/>
    <xf numFmtId="0" fontId="42" fillId="3" borderId="17" xfId="2" applyFont="1" applyFill="1" applyBorder="1"/>
    <xf numFmtId="0" fontId="46" fillId="3" borderId="0" xfId="2" applyFont="1" applyFill="1" applyAlignment="1">
      <alignment horizontal="left" vertical="center" wrapText="1"/>
    </xf>
    <xf numFmtId="0" fontId="42" fillId="3" borderId="0" xfId="2" applyFont="1" applyFill="1" applyAlignment="1">
      <alignment horizontal="left" vertical="center" wrapText="1"/>
    </xf>
    <xf numFmtId="0" fontId="42" fillId="3" borderId="0" xfId="2" quotePrefix="1" applyFont="1" applyFill="1" applyAlignment="1">
      <alignment horizontal="left" vertical="center" wrapText="1"/>
    </xf>
    <xf numFmtId="0" fontId="44" fillId="3" borderId="14" xfId="2" quotePrefix="1" applyFont="1" applyFill="1" applyBorder="1" applyAlignment="1">
      <alignment horizontal="left" vertical="top" wrapText="1"/>
    </xf>
    <xf numFmtId="0" fontId="45" fillId="3" borderId="0" xfId="2" quotePrefix="1" applyFont="1" applyFill="1" applyAlignment="1">
      <alignment horizontal="left" vertical="top" wrapText="1"/>
    </xf>
    <xf numFmtId="0" fontId="45" fillId="3" borderId="15" xfId="2" quotePrefix="1" applyFont="1" applyFill="1" applyBorder="1" applyAlignment="1">
      <alignment horizontal="left" vertical="top" wrapText="1"/>
    </xf>
    <xf numFmtId="0" fontId="52" fillId="3" borderId="0" xfId="0" applyFont="1" applyFill="1"/>
    <xf numFmtId="9" fontId="4" fillId="3" borderId="0" xfId="0" applyNumberFormat="1" applyFont="1" applyFill="1"/>
    <xf numFmtId="9" fontId="4" fillId="3" borderId="0" xfId="1" applyFont="1" applyFill="1"/>
    <xf numFmtId="0" fontId="17" fillId="11" borderId="12" xfId="0" applyFont="1" applyFill="1" applyBorder="1" applyAlignment="1" applyProtection="1">
      <alignment horizontal="center" vertical="center" wrapText="1" readingOrder="1"/>
      <protection hidden="1"/>
    </xf>
    <xf numFmtId="0" fontId="17" fillId="11" borderId="19" xfId="0" applyFont="1" applyFill="1" applyBorder="1" applyAlignment="1" applyProtection="1">
      <alignment horizontal="center" vertical="center" wrapText="1" readingOrder="1"/>
      <protection hidden="1"/>
    </xf>
    <xf numFmtId="0" fontId="17" fillId="11" borderId="13" xfId="0" applyFont="1" applyFill="1" applyBorder="1" applyAlignment="1" applyProtection="1">
      <alignment horizontal="center" vertical="center" wrapText="1" readingOrder="1"/>
      <protection hidden="1"/>
    </xf>
    <xf numFmtId="0" fontId="17" fillId="12" borderId="12" xfId="0" applyFont="1" applyFill="1" applyBorder="1" applyAlignment="1" applyProtection="1">
      <alignment horizontal="center" wrapText="1" readingOrder="1"/>
      <protection hidden="1"/>
    </xf>
    <xf numFmtId="0" fontId="17" fillId="12" borderId="19" xfId="0" applyFont="1" applyFill="1" applyBorder="1" applyAlignment="1" applyProtection="1">
      <alignment horizontal="center" wrapText="1" readingOrder="1"/>
      <protection hidden="1"/>
    </xf>
    <xf numFmtId="0" fontId="17" fillId="12" borderId="13" xfId="0" applyFont="1" applyFill="1" applyBorder="1" applyAlignment="1" applyProtection="1">
      <alignment horizontal="center" wrapText="1" readingOrder="1"/>
      <protection hidden="1"/>
    </xf>
    <xf numFmtId="0" fontId="56" fillId="12" borderId="14" xfId="0" applyFont="1" applyFill="1" applyBorder="1" applyAlignment="1" applyProtection="1">
      <alignment horizontal="center" wrapText="1" readingOrder="1"/>
      <protection hidden="1"/>
    </xf>
    <xf numFmtId="0" fontId="56" fillId="12" borderId="0" xfId="0" applyFont="1" applyFill="1" applyAlignment="1" applyProtection="1">
      <alignment horizontal="center" wrapText="1" readingOrder="1"/>
      <protection hidden="1"/>
    </xf>
    <xf numFmtId="0" fontId="56" fillId="12" borderId="15" xfId="0" applyFont="1" applyFill="1" applyBorder="1" applyAlignment="1" applyProtection="1">
      <alignment horizontal="center" wrapText="1" readingOrder="1"/>
      <protection hidden="1"/>
    </xf>
    <xf numFmtId="0" fontId="56" fillId="12" borderId="16" xfId="0" applyFont="1" applyFill="1" applyBorder="1" applyAlignment="1" applyProtection="1">
      <alignment horizontal="center" wrapText="1" readingOrder="1"/>
      <protection hidden="1"/>
    </xf>
    <xf numFmtId="0" fontId="56" fillId="12" borderId="18" xfId="0" applyFont="1" applyFill="1" applyBorder="1" applyAlignment="1" applyProtection="1">
      <alignment horizontal="center" wrapText="1" readingOrder="1"/>
      <protection hidden="1"/>
    </xf>
    <xf numFmtId="0" fontId="56" fillId="12" borderId="17" xfId="0" applyFont="1" applyFill="1" applyBorder="1" applyAlignment="1" applyProtection="1">
      <alignment horizontal="center" wrapText="1" readingOrder="1"/>
      <protection hidden="1"/>
    </xf>
    <xf numFmtId="0" fontId="56" fillId="12" borderId="12" xfId="0" applyFont="1" applyFill="1" applyBorder="1" applyAlignment="1" applyProtection="1">
      <alignment horizontal="center" wrapText="1" readingOrder="1"/>
      <protection hidden="1"/>
    </xf>
    <xf numFmtId="0" fontId="56" fillId="12" borderId="19" xfId="0" applyFont="1" applyFill="1" applyBorder="1" applyAlignment="1" applyProtection="1">
      <alignment horizontal="center" wrapText="1" readingOrder="1"/>
      <protection hidden="1"/>
    </xf>
    <xf numFmtId="0" fontId="56" fillId="12" borderId="13" xfId="0" applyFont="1" applyFill="1" applyBorder="1" applyAlignment="1" applyProtection="1">
      <alignment horizontal="center" wrapText="1" readingOrder="1"/>
      <protection hidden="1"/>
    </xf>
    <xf numFmtId="0" fontId="57" fillId="13" borderId="12" xfId="0" applyFont="1" applyFill="1" applyBorder="1" applyAlignment="1" applyProtection="1">
      <alignment horizontal="center" wrapText="1" readingOrder="1"/>
      <protection hidden="1"/>
    </xf>
    <xf numFmtId="0" fontId="57" fillId="11" borderId="14" xfId="0" applyFont="1" applyFill="1" applyBorder="1" applyAlignment="1" applyProtection="1">
      <alignment horizontal="center" vertical="center" wrapText="1" readingOrder="1"/>
      <protection hidden="1"/>
    </xf>
    <xf numFmtId="0" fontId="57" fillId="11" borderId="0" xfId="0" applyFont="1" applyFill="1" applyAlignment="1" applyProtection="1">
      <alignment horizontal="center" vertical="center" wrapText="1" readingOrder="1"/>
      <protection hidden="1"/>
    </xf>
    <xf numFmtId="0" fontId="57" fillId="11" borderId="15" xfId="0" applyFont="1" applyFill="1" applyBorder="1" applyAlignment="1" applyProtection="1">
      <alignment horizontal="center" vertical="center" wrapText="1" readingOrder="1"/>
      <protection hidden="1"/>
    </xf>
    <xf numFmtId="0" fontId="57" fillId="11" borderId="16" xfId="0" applyFont="1" applyFill="1" applyBorder="1" applyAlignment="1" applyProtection="1">
      <alignment horizontal="center" vertical="center" wrapText="1" readingOrder="1"/>
      <protection hidden="1"/>
    </xf>
    <xf numFmtId="0" fontId="57" fillId="11" borderId="18" xfId="0" applyFont="1" applyFill="1" applyBorder="1" applyAlignment="1" applyProtection="1">
      <alignment horizontal="center" vertical="center" wrapText="1" readingOrder="1"/>
      <protection hidden="1"/>
    </xf>
    <xf numFmtId="0" fontId="57" fillId="11" borderId="17" xfId="0" applyFont="1" applyFill="1" applyBorder="1" applyAlignment="1" applyProtection="1">
      <alignment horizontal="center" vertical="center" wrapText="1" readingOrder="1"/>
      <protection hidden="1"/>
    </xf>
    <xf numFmtId="0" fontId="57" fillId="13" borderId="19" xfId="0" applyFont="1" applyFill="1" applyBorder="1" applyAlignment="1" applyProtection="1">
      <alignment horizontal="center" wrapText="1" readingOrder="1"/>
      <protection hidden="1"/>
    </xf>
    <xf numFmtId="0" fontId="57" fillId="13" borderId="13" xfId="0" applyFont="1" applyFill="1" applyBorder="1" applyAlignment="1" applyProtection="1">
      <alignment horizontal="center" wrapText="1" readingOrder="1"/>
      <protection hidden="1"/>
    </xf>
    <xf numFmtId="0" fontId="57" fillId="11" borderId="12" xfId="0" applyFont="1" applyFill="1" applyBorder="1" applyAlignment="1" applyProtection="1">
      <alignment horizontal="center" vertical="center" wrapText="1" readingOrder="1"/>
      <protection hidden="1"/>
    </xf>
    <xf numFmtId="0" fontId="57" fillId="11" borderId="19" xfId="0" applyFont="1" applyFill="1" applyBorder="1" applyAlignment="1" applyProtection="1">
      <alignment horizontal="center" vertical="center" wrapText="1" readingOrder="1"/>
      <protection hidden="1"/>
    </xf>
    <xf numFmtId="0" fontId="57" fillId="11" borderId="13" xfId="0" applyFont="1" applyFill="1" applyBorder="1" applyAlignment="1" applyProtection="1">
      <alignment horizontal="center" vertical="center" wrapText="1" readingOrder="1"/>
      <protection hidden="1"/>
    </xf>
    <xf numFmtId="0" fontId="57" fillId="13" borderId="14" xfId="0" applyFont="1" applyFill="1" applyBorder="1" applyAlignment="1" applyProtection="1">
      <alignment horizontal="center" wrapText="1" readingOrder="1"/>
      <protection hidden="1"/>
    </xf>
    <xf numFmtId="0" fontId="57" fillId="13" borderId="0" xfId="0" applyFont="1" applyFill="1" applyAlignment="1" applyProtection="1">
      <alignment horizontal="center" wrapText="1" readingOrder="1"/>
      <protection hidden="1"/>
    </xf>
    <xf numFmtId="0" fontId="57" fillId="13" borderId="15" xfId="0" applyFont="1" applyFill="1" applyBorder="1" applyAlignment="1" applyProtection="1">
      <alignment horizontal="center" wrapText="1" readingOrder="1"/>
      <protection hidden="1"/>
    </xf>
    <xf numFmtId="0" fontId="57" fillId="13" borderId="16" xfId="0" applyFont="1" applyFill="1" applyBorder="1" applyAlignment="1" applyProtection="1">
      <alignment horizontal="center" wrapText="1" readingOrder="1"/>
      <protection hidden="1"/>
    </xf>
    <xf numFmtId="0" fontId="57" fillId="13" borderId="18" xfId="0" applyFont="1" applyFill="1" applyBorder="1" applyAlignment="1" applyProtection="1">
      <alignment horizontal="center" wrapText="1" readingOrder="1"/>
      <protection hidden="1"/>
    </xf>
    <xf numFmtId="0" fontId="57" fillId="13" borderId="17" xfId="0" applyFont="1" applyFill="1" applyBorder="1" applyAlignment="1" applyProtection="1">
      <alignment horizontal="center" wrapText="1" readingOrder="1"/>
      <protection hidden="1"/>
    </xf>
    <xf numFmtId="0" fontId="57" fillId="5" borderId="12" xfId="0" applyFont="1" applyFill="1" applyBorder="1" applyAlignment="1" applyProtection="1">
      <alignment horizontal="center" wrapText="1" readingOrder="1"/>
      <protection hidden="1"/>
    </xf>
    <xf numFmtId="0" fontId="57" fillId="5" borderId="19" xfId="0" applyFont="1" applyFill="1" applyBorder="1" applyAlignment="1" applyProtection="1">
      <alignment horizontal="center" wrapText="1" readingOrder="1"/>
      <protection hidden="1"/>
    </xf>
    <xf numFmtId="0" fontId="57" fillId="5" borderId="13" xfId="0" applyFont="1" applyFill="1" applyBorder="1" applyAlignment="1" applyProtection="1">
      <alignment horizontal="center" wrapText="1" readingOrder="1"/>
      <protection hidden="1"/>
    </xf>
    <xf numFmtId="0" fontId="57" fillId="5" borderId="14" xfId="0" applyFont="1" applyFill="1" applyBorder="1" applyAlignment="1" applyProtection="1">
      <alignment horizontal="center" wrapText="1" readingOrder="1"/>
      <protection hidden="1"/>
    </xf>
    <xf numFmtId="0" fontId="57" fillId="5" borderId="0" xfId="0" applyFont="1" applyFill="1" applyAlignment="1" applyProtection="1">
      <alignment horizontal="center" wrapText="1" readingOrder="1"/>
      <protection hidden="1"/>
    </xf>
    <xf numFmtId="0" fontId="57" fillId="5" borderId="15" xfId="0" applyFont="1" applyFill="1" applyBorder="1" applyAlignment="1" applyProtection="1">
      <alignment horizontal="center" wrapText="1" readingOrder="1"/>
      <protection hidden="1"/>
    </xf>
    <xf numFmtId="0" fontId="57" fillId="19" borderId="0" xfId="0" applyFont="1" applyFill="1" applyAlignment="1" applyProtection="1">
      <alignment horizontal="center" vertical="center" wrapText="1" readingOrder="1"/>
      <protection hidden="1"/>
    </xf>
    <xf numFmtId="0" fontId="57" fillId="5" borderId="16" xfId="0" applyFont="1" applyFill="1" applyBorder="1" applyAlignment="1" applyProtection="1">
      <alignment horizontal="center" wrapText="1" readingOrder="1"/>
      <protection hidden="1"/>
    </xf>
    <xf numFmtId="0" fontId="57" fillId="5" borderId="18" xfId="0" applyFont="1" applyFill="1" applyBorder="1" applyAlignment="1" applyProtection="1">
      <alignment horizontal="center" wrapText="1" readingOrder="1"/>
      <protection hidden="1"/>
    </xf>
    <xf numFmtId="0" fontId="57" fillId="5" borderId="17" xfId="0" applyFont="1" applyFill="1" applyBorder="1" applyAlignment="1" applyProtection="1">
      <alignment horizontal="center" wrapText="1" readingOrder="1"/>
      <protection hidden="1"/>
    </xf>
    <xf numFmtId="0" fontId="57" fillId="5" borderId="18" xfId="0" applyFont="1" applyFill="1" applyBorder="1" applyAlignment="1" applyProtection="1">
      <alignment horizontal="center" vertical="center" wrapText="1" readingOrder="1"/>
      <protection hidden="1"/>
    </xf>
    <xf numFmtId="0" fontId="4" fillId="0" borderId="73" xfId="0" applyFont="1" applyBorder="1" applyAlignment="1">
      <alignment horizontal="center" vertical="center" wrapText="1"/>
    </xf>
    <xf numFmtId="0" fontId="59" fillId="0" borderId="92" xfId="0" applyFont="1" applyBorder="1" applyAlignment="1" applyProtection="1">
      <alignment horizontal="center" vertical="center"/>
      <protection locked="0"/>
    </xf>
    <xf numFmtId="0" fontId="51" fillId="16" borderId="28" xfId="0" applyFont="1" applyFill="1" applyBorder="1" applyAlignment="1">
      <alignment horizontal="center" vertical="center"/>
    </xf>
    <xf numFmtId="0" fontId="0" fillId="3" borderId="0" xfId="0" applyFont="1" applyFill="1" applyAlignment="1">
      <alignment horizontal="center" vertical="center"/>
    </xf>
    <xf numFmtId="0" fontId="0" fillId="3" borderId="0" xfId="0" applyFont="1" applyFill="1" applyAlignment="1">
      <alignment horizontal="center"/>
    </xf>
    <xf numFmtId="0" fontId="52" fillId="3" borderId="0" xfId="0" applyFont="1" applyFill="1" applyAlignment="1">
      <alignment horizontal="left" vertical="center"/>
    </xf>
    <xf numFmtId="0" fontId="60" fillId="3" borderId="0" xfId="0" applyFont="1" applyFill="1" applyAlignment="1">
      <alignment horizontal="center" vertical="center"/>
    </xf>
    <xf numFmtId="0" fontId="61" fillId="3" borderId="0" xfId="0" applyFont="1" applyFill="1" applyAlignment="1" applyProtection="1">
      <alignment horizontal="center" vertical="center"/>
      <protection locked="0"/>
    </xf>
    <xf numFmtId="0" fontId="0" fillId="3" borderId="0" xfId="0" applyFont="1" applyFill="1" applyAlignment="1">
      <alignment horizontal="left" vertical="center"/>
    </xf>
    <xf numFmtId="0" fontId="52" fillId="0" borderId="0" xfId="0" applyFont="1" applyAlignment="1">
      <alignment horizontal="center" vertical="center"/>
    </xf>
    <xf numFmtId="0" fontId="52" fillId="2" borderId="0" xfId="0" applyFont="1" applyFill="1" applyAlignment="1">
      <alignment horizontal="center" vertical="center"/>
    </xf>
    <xf numFmtId="0" fontId="0" fillId="0" borderId="0" xfId="0" applyFont="1" applyAlignment="1">
      <alignment horizontal="center" vertical="center"/>
    </xf>
    <xf numFmtId="0" fontId="62" fillId="20" borderId="73"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wrapText="1"/>
      <protection locked="0"/>
    </xf>
    <xf numFmtId="0" fontId="0" fillId="0" borderId="73" xfId="0" applyFont="1" applyBorder="1" applyAlignment="1" applyProtection="1">
      <alignment horizontal="center" vertical="center"/>
      <protection locked="0"/>
    </xf>
    <xf numFmtId="9" fontId="0" fillId="0" borderId="73" xfId="0" applyNumberFormat="1" applyFont="1" applyBorder="1" applyAlignment="1" applyProtection="1">
      <alignment horizontal="center" vertical="center" wrapText="1"/>
      <protection hidden="1"/>
    </xf>
    <xf numFmtId="0" fontId="0" fillId="0" borderId="73" xfId="0" applyFont="1" applyBorder="1" applyAlignment="1">
      <alignment horizontal="center" vertical="center"/>
    </xf>
    <xf numFmtId="0" fontId="0" fillId="0" borderId="73" xfId="0" applyFont="1" applyBorder="1" applyAlignment="1" applyProtection="1">
      <alignment horizontal="center" vertical="center"/>
      <protection hidden="1"/>
    </xf>
    <xf numFmtId="0" fontId="0" fillId="0" borderId="73" xfId="0" applyFont="1" applyBorder="1" applyAlignment="1" applyProtection="1">
      <alignment horizontal="center" vertical="center" textRotation="90"/>
      <protection locked="0"/>
    </xf>
    <xf numFmtId="9" fontId="0" fillId="0" borderId="73" xfId="0" applyNumberFormat="1" applyFont="1" applyBorder="1" applyAlignment="1" applyProtection="1">
      <alignment horizontal="center" vertical="center"/>
      <protection hidden="1"/>
    </xf>
    <xf numFmtId="14" fontId="0" fillId="0" borderId="73" xfId="0" applyNumberFormat="1" applyFont="1" applyBorder="1" applyAlignment="1" applyProtection="1">
      <alignment horizontal="center" vertical="center"/>
      <protection locked="0"/>
    </xf>
    <xf numFmtId="0" fontId="0" fillId="3" borderId="73" xfId="0" applyFont="1" applyFill="1" applyBorder="1" applyAlignment="1">
      <alignment horizontal="center" vertical="center" wrapText="1"/>
    </xf>
    <xf numFmtId="9" fontId="0" fillId="0" borderId="73" xfId="0" applyNumberFormat="1" applyFont="1" applyBorder="1" applyAlignment="1" applyProtection="1">
      <alignment horizontal="center" vertical="center" wrapText="1"/>
      <protection locked="0"/>
    </xf>
    <xf numFmtId="0" fontId="0" fillId="0" borderId="81" xfId="0" applyFont="1" applyBorder="1" applyAlignment="1" applyProtection="1">
      <alignment horizontal="center" vertical="center" wrapText="1"/>
      <protection locked="0"/>
    </xf>
    <xf numFmtId="0" fontId="62" fillId="0" borderId="73"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58" fillId="21" borderId="73" xfId="0" applyFont="1" applyFill="1" applyBorder="1" applyAlignment="1">
      <alignment horizontal="center" vertical="center" wrapText="1"/>
    </xf>
    <xf numFmtId="0" fontId="62" fillId="20" borderId="79" xfId="0" applyFont="1" applyFill="1" applyBorder="1" applyAlignment="1" applyProtection="1">
      <alignment horizontal="center" vertical="center" wrapText="1"/>
      <protection locked="0"/>
    </xf>
    <xf numFmtId="0" fontId="0" fillId="0" borderId="88" xfId="0" applyFont="1" applyBorder="1" applyAlignment="1" applyProtection="1">
      <alignment horizontal="center" vertical="center"/>
      <protection locked="0"/>
    </xf>
    <xf numFmtId="0" fontId="0" fillId="0" borderId="87" xfId="0" applyFont="1" applyBorder="1" applyAlignment="1" applyProtection="1">
      <alignment horizontal="center" vertical="center" wrapText="1"/>
      <protection locked="0"/>
    </xf>
    <xf numFmtId="0" fontId="0" fillId="0" borderId="9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62" fillId="0" borderId="73" xfId="0" applyFont="1" applyBorder="1" applyAlignment="1">
      <alignment horizontal="center" wrapText="1"/>
    </xf>
    <xf numFmtId="0" fontId="62" fillId="20" borderId="91" xfId="0" applyFont="1" applyFill="1" applyBorder="1" applyAlignment="1" applyProtection="1">
      <alignment horizontal="center" vertical="center" wrapText="1"/>
      <protection locked="0"/>
    </xf>
    <xf numFmtId="0" fontId="62" fillId="20" borderId="75" xfId="0" applyFont="1" applyFill="1" applyBorder="1" applyAlignment="1" applyProtection="1">
      <alignment horizontal="center" vertical="center" wrapText="1"/>
      <protection locked="0"/>
    </xf>
    <xf numFmtId="0" fontId="62" fillId="20" borderId="82" xfId="0" applyFont="1" applyFill="1" applyBorder="1" applyAlignment="1" applyProtection="1">
      <alignment horizontal="center" vertical="center" wrapText="1"/>
      <protection locked="0"/>
    </xf>
    <xf numFmtId="0" fontId="0" fillId="0" borderId="83" xfId="0" applyFont="1" applyBorder="1" applyAlignment="1" applyProtection="1">
      <alignment horizontal="center" vertical="center"/>
      <protection locked="0"/>
    </xf>
    <xf numFmtId="0" fontId="0" fillId="0" borderId="0" xfId="0" applyFont="1" applyAlignment="1">
      <alignment horizontal="center"/>
    </xf>
    <xf numFmtId="0" fontId="52" fillId="3" borderId="0" xfId="0" applyFont="1" applyFill="1" applyAlignment="1">
      <alignment horizontal="center" vertical="center"/>
    </xf>
    <xf numFmtId="9" fontId="0" fillId="3" borderId="0" xfId="0" applyNumberFormat="1" applyFont="1" applyFill="1" applyAlignment="1">
      <alignment horizontal="center"/>
    </xf>
    <xf numFmtId="0" fontId="51" fillId="16" borderId="3" xfId="0" applyFont="1" applyFill="1" applyBorder="1" applyAlignment="1">
      <alignment horizontal="center" vertical="center"/>
    </xf>
    <xf numFmtId="9" fontId="51" fillId="16" borderId="28" xfId="0" applyNumberFormat="1" applyFont="1" applyFill="1" applyBorder="1" applyAlignment="1">
      <alignment horizontal="center" vertical="center"/>
    </xf>
    <xf numFmtId="9" fontId="0" fillId="0" borderId="0" xfId="0" applyNumberFormat="1" applyFont="1" applyAlignment="1">
      <alignment horizontal="center"/>
    </xf>
    <xf numFmtId="0" fontId="0" fillId="0" borderId="0" xfId="0" applyFont="1" applyAlignment="1">
      <alignment horizontal="center" vertical="center"/>
    </xf>
    <xf numFmtId="0" fontId="61" fillId="3" borderId="0" xfId="0" applyFont="1" applyFill="1" applyAlignment="1" applyProtection="1">
      <alignment horizontal="center" vertical="center"/>
      <protection locked="0"/>
    </xf>
    <xf numFmtId="0" fontId="0" fillId="3" borderId="0" xfId="0" applyFont="1" applyFill="1" applyAlignment="1">
      <alignment horizontal="center" vertical="center"/>
    </xf>
    <xf numFmtId="0" fontId="63" fillId="13" borderId="14" xfId="0" applyFont="1" applyFill="1" applyBorder="1" applyAlignment="1" applyProtection="1">
      <alignment horizontal="center" vertical="center" wrapText="1" readingOrder="1"/>
      <protection hidden="1"/>
    </xf>
    <xf numFmtId="0" fontId="63" fillId="9" borderId="14" xfId="0" applyFont="1" applyFill="1" applyBorder="1" applyAlignment="1" applyProtection="1">
      <alignment horizontal="center" vertical="center" wrapText="1" readingOrder="1"/>
      <protection hidden="1"/>
    </xf>
    <xf numFmtId="0" fontId="63" fillId="19" borderId="14" xfId="0" applyFont="1" applyFill="1" applyBorder="1" applyAlignment="1" applyProtection="1">
      <alignment horizontal="center" vertical="center" wrapText="1" readingOrder="1"/>
      <protection hidden="1"/>
    </xf>
    <xf numFmtId="0" fontId="0" fillId="0" borderId="73" xfId="0" applyBorder="1" applyAlignment="1" applyProtection="1">
      <alignment horizontal="center" vertical="center" wrapText="1"/>
      <protection locked="0"/>
    </xf>
    <xf numFmtId="0" fontId="0" fillId="0" borderId="73" xfId="0" applyBorder="1" applyAlignment="1" applyProtection="1">
      <alignment horizontal="center" vertical="center"/>
      <protection locked="0"/>
    </xf>
    <xf numFmtId="14" fontId="0" fillId="0" borderId="73" xfId="0" applyNumberFormat="1" applyBorder="1" applyAlignment="1" applyProtection="1">
      <alignment horizontal="center" vertical="center" wrapText="1"/>
      <protection locked="0"/>
    </xf>
    <xf numFmtId="0" fontId="64" fillId="3" borderId="73" xfId="0" applyFont="1" applyFill="1" applyBorder="1" applyAlignment="1">
      <alignment horizontal="center" vertical="center"/>
    </xf>
    <xf numFmtId="0" fontId="0" fillId="0" borderId="73" xfId="0" applyBorder="1" applyAlignment="1" applyProtection="1">
      <alignment vertical="center" textRotation="90"/>
      <protection locked="0"/>
    </xf>
    <xf numFmtId="9" fontId="0" fillId="0" borderId="73" xfId="0" applyNumberFormat="1" applyBorder="1" applyAlignment="1" applyProtection="1">
      <alignment vertical="center"/>
      <protection hidden="1"/>
    </xf>
    <xf numFmtId="164" fontId="0" fillId="3" borderId="73" xfId="1" applyNumberFormat="1" applyFont="1"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79" xfId="0" applyBorder="1" applyAlignment="1" applyProtection="1">
      <alignment horizontal="center" vertical="center"/>
      <protection locked="0"/>
    </xf>
    <xf numFmtId="0" fontId="67" fillId="0" borderId="73" xfId="0" applyFont="1" applyBorder="1" applyAlignment="1" applyProtection="1">
      <alignment horizontal="center" vertical="center" wrapText="1"/>
      <protection locked="0"/>
    </xf>
    <xf numFmtId="0" fontId="67" fillId="3" borderId="73" xfId="0" applyFont="1" applyFill="1" applyBorder="1" applyAlignment="1" applyProtection="1">
      <alignment horizontal="center" vertical="center" wrapText="1"/>
      <protection locked="0"/>
    </xf>
    <xf numFmtId="0" fontId="65" fillId="3" borderId="73" xfId="0" applyFont="1" applyFill="1" applyBorder="1" applyAlignment="1">
      <alignment horizontal="center" vertical="center" wrapText="1"/>
    </xf>
    <xf numFmtId="0" fontId="68" fillId="13" borderId="0" xfId="0" applyFont="1" applyFill="1" applyBorder="1" applyAlignment="1" applyProtection="1">
      <alignment horizontal="center" vertical="center" wrapText="1" readingOrder="1"/>
      <protection hidden="1"/>
    </xf>
    <xf numFmtId="0" fontId="69" fillId="11" borderId="12" xfId="0" applyFont="1" applyFill="1" applyBorder="1" applyAlignment="1" applyProtection="1">
      <alignment horizontal="center" vertical="center" wrapText="1" readingOrder="1"/>
      <protection hidden="1"/>
    </xf>
    <xf numFmtId="0" fontId="69" fillId="11" borderId="19" xfId="0" applyFont="1" applyFill="1" applyBorder="1" applyAlignment="1" applyProtection="1">
      <alignment horizontal="center" vertical="center" wrapText="1" readingOrder="1"/>
      <protection hidden="1"/>
    </xf>
    <xf numFmtId="0" fontId="69" fillId="11" borderId="13" xfId="0" applyFont="1" applyFill="1" applyBorder="1" applyAlignment="1" applyProtection="1">
      <alignment horizontal="center" vertical="center" wrapText="1" readingOrder="1"/>
      <protection hidden="1"/>
    </xf>
    <xf numFmtId="0" fontId="69" fillId="9" borderId="12" xfId="0" applyFont="1" applyFill="1" applyBorder="1" applyAlignment="1" applyProtection="1">
      <alignment horizontal="center" vertical="center" wrapText="1" readingOrder="1"/>
      <protection hidden="1"/>
    </xf>
    <xf numFmtId="0" fontId="69" fillId="9" borderId="19" xfId="0" applyFont="1" applyFill="1" applyBorder="1" applyAlignment="1" applyProtection="1">
      <alignment horizontal="center" vertical="center" wrapText="1" readingOrder="1"/>
      <protection hidden="1"/>
    </xf>
    <xf numFmtId="0" fontId="69" fillId="9" borderId="13" xfId="0" applyFont="1" applyFill="1" applyBorder="1" applyAlignment="1" applyProtection="1">
      <alignment horizontal="center" vertical="center" wrapText="1" readingOrder="1"/>
      <protection hidden="1"/>
    </xf>
    <xf numFmtId="0" fontId="69" fillId="11" borderId="14" xfId="0" applyFont="1" applyFill="1" applyBorder="1" applyAlignment="1" applyProtection="1">
      <alignment horizontal="center" vertical="center" wrapText="1" readingOrder="1"/>
      <protection hidden="1"/>
    </xf>
    <xf numFmtId="0" fontId="69" fillId="11" borderId="0" xfId="0" applyFont="1" applyFill="1" applyBorder="1" applyAlignment="1" applyProtection="1">
      <alignment horizontal="center" vertical="center" wrapText="1" readingOrder="1"/>
      <protection hidden="1"/>
    </xf>
    <xf numFmtId="0" fontId="69" fillId="11" borderId="15" xfId="0" applyFont="1" applyFill="1" applyBorder="1" applyAlignment="1" applyProtection="1">
      <alignment horizontal="center" vertical="center" wrapText="1" readingOrder="1"/>
      <protection hidden="1"/>
    </xf>
    <xf numFmtId="0" fontId="69" fillId="9" borderId="14" xfId="0" applyFont="1" applyFill="1" applyBorder="1" applyAlignment="1" applyProtection="1">
      <alignment horizontal="center" vertical="center" wrapText="1" readingOrder="1"/>
      <protection hidden="1"/>
    </xf>
    <xf numFmtId="0" fontId="69" fillId="9" borderId="0" xfId="0" applyFont="1" applyFill="1" applyBorder="1" applyAlignment="1" applyProtection="1">
      <alignment horizontal="center" vertical="center" wrapText="1" readingOrder="1"/>
      <protection hidden="1"/>
    </xf>
    <xf numFmtId="0" fontId="69" fillId="9" borderId="15" xfId="0" applyFont="1" applyFill="1" applyBorder="1" applyAlignment="1" applyProtection="1">
      <alignment horizontal="center" vertical="center" wrapText="1" readingOrder="1"/>
      <protection hidden="1"/>
    </xf>
    <xf numFmtId="0" fontId="69" fillId="11" borderId="16" xfId="0" applyFont="1" applyFill="1" applyBorder="1" applyAlignment="1" applyProtection="1">
      <alignment horizontal="center" vertical="center" wrapText="1" readingOrder="1"/>
      <protection hidden="1"/>
    </xf>
    <xf numFmtId="0" fontId="69" fillId="11" borderId="18" xfId="0" applyFont="1" applyFill="1" applyBorder="1" applyAlignment="1" applyProtection="1">
      <alignment horizontal="center" vertical="center" wrapText="1" readingOrder="1"/>
      <protection hidden="1"/>
    </xf>
    <xf numFmtId="0" fontId="69" fillId="11" borderId="17" xfId="0" applyFont="1" applyFill="1" applyBorder="1" applyAlignment="1" applyProtection="1">
      <alignment horizontal="center" vertical="center" wrapText="1" readingOrder="1"/>
      <protection hidden="1"/>
    </xf>
    <xf numFmtId="0" fontId="69" fillId="9" borderId="16" xfId="0" applyFont="1" applyFill="1" applyBorder="1" applyAlignment="1" applyProtection="1">
      <alignment horizontal="center" vertical="center" wrapText="1" readingOrder="1"/>
      <protection hidden="1"/>
    </xf>
    <xf numFmtId="0" fontId="69" fillId="9" borderId="18" xfId="0" applyFont="1" applyFill="1" applyBorder="1" applyAlignment="1" applyProtection="1">
      <alignment horizontal="center" vertical="center" wrapText="1" readingOrder="1"/>
      <protection hidden="1"/>
    </xf>
    <xf numFmtId="0" fontId="69" fillId="9" borderId="17" xfId="0" applyFont="1" applyFill="1" applyBorder="1" applyAlignment="1" applyProtection="1">
      <alignment horizontal="center" vertical="center" wrapText="1" readingOrder="1"/>
      <protection hidden="1"/>
    </xf>
    <xf numFmtId="0" fontId="69" fillId="13" borderId="12" xfId="0" applyFont="1" applyFill="1" applyBorder="1" applyAlignment="1" applyProtection="1">
      <alignment horizontal="center" vertical="center" wrapText="1" readingOrder="1"/>
      <protection hidden="1"/>
    </xf>
    <xf numFmtId="0" fontId="69" fillId="13" borderId="19" xfId="0" applyFont="1" applyFill="1" applyBorder="1" applyAlignment="1" applyProtection="1">
      <alignment horizontal="center" vertical="center" wrapText="1" readingOrder="1"/>
      <protection hidden="1"/>
    </xf>
    <xf numFmtId="0" fontId="69" fillId="13" borderId="13" xfId="0" applyFont="1" applyFill="1" applyBorder="1" applyAlignment="1" applyProtection="1">
      <alignment horizontal="center" vertical="center" wrapText="1" readingOrder="1"/>
      <protection hidden="1"/>
    </xf>
    <xf numFmtId="0" fontId="69" fillId="19" borderId="12" xfId="0" applyFont="1" applyFill="1" applyBorder="1" applyAlignment="1" applyProtection="1">
      <alignment horizontal="center" vertical="center" wrapText="1" readingOrder="1"/>
      <protection hidden="1"/>
    </xf>
    <xf numFmtId="0" fontId="69" fillId="19" borderId="19" xfId="0" applyFont="1" applyFill="1" applyBorder="1" applyAlignment="1" applyProtection="1">
      <alignment horizontal="center" vertical="center" wrapText="1" readingOrder="1"/>
      <protection hidden="1"/>
    </xf>
    <xf numFmtId="0" fontId="69" fillId="19" borderId="13" xfId="0" applyFont="1" applyFill="1" applyBorder="1" applyAlignment="1" applyProtection="1">
      <alignment horizontal="center" vertical="center" wrapText="1" readingOrder="1"/>
      <protection hidden="1"/>
    </xf>
    <xf numFmtId="0" fontId="69" fillId="13" borderId="14" xfId="0" applyFont="1" applyFill="1" applyBorder="1" applyAlignment="1" applyProtection="1">
      <alignment horizontal="center" vertical="center" wrapText="1" readingOrder="1"/>
      <protection hidden="1"/>
    </xf>
    <xf numFmtId="0" fontId="69" fillId="13" borderId="0" xfId="0" applyFont="1" applyFill="1" applyBorder="1" applyAlignment="1" applyProtection="1">
      <alignment horizontal="center" vertical="center" wrapText="1" readingOrder="1"/>
      <protection hidden="1"/>
    </xf>
    <xf numFmtId="0" fontId="69" fillId="13" borderId="15" xfId="0" applyFont="1" applyFill="1" applyBorder="1" applyAlignment="1" applyProtection="1">
      <alignment horizontal="center" vertical="center" wrapText="1" readingOrder="1"/>
      <protection hidden="1"/>
    </xf>
    <xf numFmtId="0" fontId="69" fillId="19" borderId="14" xfId="0" applyFont="1" applyFill="1" applyBorder="1" applyAlignment="1" applyProtection="1">
      <alignment horizontal="center" vertical="center" wrapText="1" readingOrder="1"/>
      <protection hidden="1"/>
    </xf>
    <xf numFmtId="0" fontId="69" fillId="19" borderId="0" xfId="0" applyFont="1" applyFill="1" applyBorder="1" applyAlignment="1" applyProtection="1">
      <alignment horizontal="center" vertical="center" wrapText="1" readingOrder="1"/>
      <protection hidden="1"/>
    </xf>
    <xf numFmtId="0" fontId="69" fillId="19" borderId="15" xfId="0" applyFont="1" applyFill="1" applyBorder="1" applyAlignment="1" applyProtection="1">
      <alignment horizontal="center" vertical="center" wrapText="1" readingOrder="1"/>
      <protection hidden="1"/>
    </xf>
    <xf numFmtId="0" fontId="69" fillId="13" borderId="16" xfId="0" applyFont="1" applyFill="1" applyBorder="1" applyAlignment="1" applyProtection="1">
      <alignment horizontal="center" vertical="center" wrapText="1" readingOrder="1"/>
      <protection hidden="1"/>
    </xf>
    <xf numFmtId="0" fontId="69" fillId="13" borderId="18" xfId="0" applyFont="1" applyFill="1" applyBorder="1" applyAlignment="1" applyProtection="1">
      <alignment horizontal="center" vertical="center" wrapText="1" readingOrder="1"/>
      <protection hidden="1"/>
    </xf>
    <xf numFmtId="0" fontId="69" fillId="13" borderId="17" xfId="0" applyFont="1" applyFill="1" applyBorder="1" applyAlignment="1" applyProtection="1">
      <alignment horizontal="center" vertical="center" wrapText="1" readingOrder="1"/>
      <protection hidden="1"/>
    </xf>
    <xf numFmtId="0" fontId="69" fillId="19" borderId="16" xfId="0" applyFont="1" applyFill="1" applyBorder="1" applyAlignment="1" applyProtection="1">
      <alignment horizontal="center" vertical="center" wrapText="1" readingOrder="1"/>
      <protection hidden="1"/>
    </xf>
    <xf numFmtId="0" fontId="69" fillId="19" borderId="18" xfId="0" applyFont="1" applyFill="1" applyBorder="1" applyAlignment="1" applyProtection="1">
      <alignment horizontal="center" vertical="center" wrapText="1" readingOrder="1"/>
      <protection hidden="1"/>
    </xf>
    <xf numFmtId="0" fontId="69" fillId="19" borderId="17" xfId="0" applyFont="1" applyFill="1" applyBorder="1" applyAlignment="1" applyProtection="1">
      <alignment horizontal="center" vertical="center" wrapText="1" readingOrder="1"/>
      <protection hidden="1"/>
    </xf>
    <xf numFmtId="0" fontId="68" fillId="13" borderId="19" xfId="0" applyFont="1" applyFill="1" applyBorder="1" applyAlignment="1" applyProtection="1">
      <alignment horizontal="center" vertical="center" wrapText="1" readingOrder="1"/>
      <protection hidden="1"/>
    </xf>
    <xf numFmtId="0" fontId="68" fillId="13" borderId="13" xfId="0" applyFont="1" applyFill="1" applyBorder="1" applyAlignment="1" applyProtection="1">
      <alignment horizontal="center" vertical="center" wrapText="1" readingOrder="1"/>
      <protection hidden="1"/>
    </xf>
    <xf numFmtId="0" fontId="68" fillId="13" borderId="12" xfId="0" applyFont="1" applyFill="1" applyBorder="1" applyAlignment="1" applyProtection="1">
      <alignment horizontal="center" vertical="center" wrapText="1" readingOrder="1"/>
      <protection hidden="1"/>
    </xf>
    <xf numFmtId="0" fontId="68" fillId="19" borderId="19" xfId="0" applyFont="1" applyFill="1" applyBorder="1" applyAlignment="1" applyProtection="1">
      <alignment horizontal="center" vertical="center" wrapText="1" readingOrder="1"/>
      <protection hidden="1"/>
    </xf>
    <xf numFmtId="0" fontId="68" fillId="19" borderId="13" xfId="0" applyFont="1" applyFill="1" applyBorder="1" applyAlignment="1" applyProtection="1">
      <alignment horizontal="center" vertical="center" wrapText="1" readingOrder="1"/>
      <protection hidden="1"/>
    </xf>
    <xf numFmtId="0" fontId="68" fillId="9" borderId="19" xfId="0" applyFont="1" applyFill="1" applyBorder="1" applyAlignment="1" applyProtection="1">
      <alignment horizontal="center" vertical="center" wrapText="1" readingOrder="1"/>
      <protection hidden="1"/>
    </xf>
    <xf numFmtId="0" fontId="68" fillId="9" borderId="13" xfId="0" applyFont="1" applyFill="1" applyBorder="1" applyAlignment="1" applyProtection="1">
      <alignment horizontal="center" vertical="center" wrapText="1" readingOrder="1"/>
      <protection hidden="1"/>
    </xf>
    <xf numFmtId="0" fontId="68" fillId="13" borderId="15" xfId="0" applyFont="1" applyFill="1" applyBorder="1" applyAlignment="1" applyProtection="1">
      <alignment horizontal="center" vertical="center" wrapText="1" readingOrder="1"/>
      <protection hidden="1"/>
    </xf>
    <xf numFmtId="0" fontId="68" fillId="13" borderId="14" xfId="0" applyFont="1" applyFill="1" applyBorder="1" applyAlignment="1" applyProtection="1">
      <alignment horizontal="center" vertical="center" wrapText="1" readingOrder="1"/>
      <protection hidden="1"/>
    </xf>
    <xf numFmtId="0" fontId="68" fillId="19" borderId="0" xfId="0" applyFont="1" applyFill="1" applyBorder="1" applyAlignment="1" applyProtection="1">
      <alignment horizontal="center" vertical="center" wrapText="1" readingOrder="1"/>
      <protection hidden="1"/>
    </xf>
    <xf numFmtId="0" fontId="68" fillId="19" borderId="15" xfId="0" applyFont="1" applyFill="1" applyBorder="1" applyAlignment="1" applyProtection="1">
      <alignment horizontal="center" vertical="center" wrapText="1" readingOrder="1"/>
      <protection hidden="1"/>
    </xf>
    <xf numFmtId="0" fontId="68" fillId="9" borderId="0" xfId="0" applyFont="1" applyFill="1" applyBorder="1" applyAlignment="1" applyProtection="1">
      <alignment horizontal="center" vertical="center" wrapText="1" readingOrder="1"/>
      <protection hidden="1"/>
    </xf>
    <xf numFmtId="0" fontId="68" fillId="9" borderId="15" xfId="0" applyFont="1" applyFill="1" applyBorder="1" applyAlignment="1" applyProtection="1">
      <alignment horizontal="center" vertical="center" wrapText="1" readingOrder="1"/>
      <protection hidden="1"/>
    </xf>
    <xf numFmtId="0" fontId="68" fillId="13" borderId="18" xfId="0" applyFont="1" applyFill="1" applyBorder="1" applyAlignment="1" applyProtection="1">
      <alignment horizontal="center" vertical="center" wrapText="1" readingOrder="1"/>
      <protection hidden="1"/>
    </xf>
    <xf numFmtId="0" fontId="68" fillId="13" borderId="17" xfId="0" applyFont="1" applyFill="1" applyBorder="1" applyAlignment="1" applyProtection="1">
      <alignment horizontal="center" vertical="center" wrapText="1" readingOrder="1"/>
      <protection hidden="1"/>
    </xf>
    <xf numFmtId="0" fontId="68" fillId="13" borderId="16" xfId="0" applyFont="1" applyFill="1" applyBorder="1" applyAlignment="1" applyProtection="1">
      <alignment horizontal="center" vertical="center" wrapText="1" readingOrder="1"/>
      <protection hidden="1"/>
    </xf>
    <xf numFmtId="0" fontId="68" fillId="19" borderId="18" xfId="0" applyFont="1" applyFill="1" applyBorder="1" applyAlignment="1" applyProtection="1">
      <alignment horizontal="center" vertical="center" wrapText="1" readingOrder="1"/>
      <protection hidden="1"/>
    </xf>
    <xf numFmtId="0" fontId="68" fillId="19" borderId="17" xfId="0" applyFont="1" applyFill="1" applyBorder="1" applyAlignment="1" applyProtection="1">
      <alignment horizontal="center" vertical="center" wrapText="1" readingOrder="1"/>
      <protection hidden="1"/>
    </xf>
    <xf numFmtId="0" fontId="68" fillId="9" borderId="18" xfId="0" applyFont="1" applyFill="1" applyBorder="1" applyAlignment="1" applyProtection="1">
      <alignment horizontal="center" vertical="center" wrapText="1" readingOrder="1"/>
      <protection hidden="1"/>
    </xf>
    <xf numFmtId="0" fontId="68" fillId="9" borderId="17" xfId="0" applyFont="1" applyFill="1" applyBorder="1" applyAlignment="1" applyProtection="1">
      <alignment horizontal="center" vertical="center" wrapText="1" readingOrder="1"/>
      <protection hidden="1"/>
    </xf>
    <xf numFmtId="0" fontId="68" fillId="5" borderId="12" xfId="0" applyFont="1" applyFill="1" applyBorder="1" applyAlignment="1" applyProtection="1">
      <alignment horizontal="center" vertical="center" wrapText="1" readingOrder="1"/>
      <protection hidden="1"/>
    </xf>
    <xf numFmtId="0" fontId="68" fillId="5" borderId="19" xfId="0" applyFont="1" applyFill="1" applyBorder="1" applyAlignment="1" applyProtection="1">
      <alignment horizontal="center" vertical="center" wrapText="1" readingOrder="1"/>
      <protection hidden="1"/>
    </xf>
    <xf numFmtId="0" fontId="68" fillId="5" borderId="13" xfId="0" applyFont="1" applyFill="1" applyBorder="1" applyAlignment="1" applyProtection="1">
      <alignment horizontal="center" vertical="center" wrapText="1" readingOrder="1"/>
      <protection hidden="1"/>
    </xf>
    <xf numFmtId="0" fontId="68" fillId="19" borderId="12" xfId="0" applyFont="1" applyFill="1" applyBorder="1" applyAlignment="1" applyProtection="1">
      <alignment horizontal="center" vertical="center" wrapText="1" readingOrder="1"/>
      <protection hidden="1"/>
    </xf>
    <xf numFmtId="0" fontId="68" fillId="9" borderId="12" xfId="0" applyFont="1" applyFill="1" applyBorder="1" applyAlignment="1" applyProtection="1">
      <alignment horizontal="center" vertical="center" wrapText="1" readingOrder="1"/>
      <protection hidden="1"/>
    </xf>
    <xf numFmtId="0" fontId="68" fillId="5" borderId="14" xfId="0" applyFont="1" applyFill="1" applyBorder="1" applyAlignment="1" applyProtection="1">
      <alignment horizontal="center" vertical="center" wrapText="1" readingOrder="1"/>
      <protection hidden="1"/>
    </xf>
    <xf numFmtId="0" fontId="68" fillId="5" borderId="0" xfId="0" applyFont="1" applyFill="1" applyBorder="1" applyAlignment="1" applyProtection="1">
      <alignment horizontal="center" vertical="center" wrapText="1" readingOrder="1"/>
      <protection hidden="1"/>
    </xf>
    <xf numFmtId="0" fontId="68" fillId="5" borderId="15" xfId="0" applyFont="1" applyFill="1" applyBorder="1" applyAlignment="1" applyProtection="1">
      <alignment horizontal="center" vertical="center" wrapText="1" readingOrder="1"/>
      <protection hidden="1"/>
    </xf>
    <xf numFmtId="0" fontId="68" fillId="19" borderId="14" xfId="0" applyFont="1" applyFill="1" applyBorder="1" applyAlignment="1" applyProtection="1">
      <alignment horizontal="center" vertical="center" wrapText="1" readingOrder="1"/>
      <protection hidden="1"/>
    </xf>
    <xf numFmtId="0" fontId="68" fillId="9" borderId="14" xfId="0" applyFont="1" applyFill="1" applyBorder="1" applyAlignment="1" applyProtection="1">
      <alignment horizontal="center" vertical="center" wrapText="1" readingOrder="1"/>
      <protection hidden="1"/>
    </xf>
    <xf numFmtId="0" fontId="68" fillId="5" borderId="16" xfId="0" applyFont="1" applyFill="1" applyBorder="1" applyAlignment="1" applyProtection="1">
      <alignment horizontal="center" vertical="center" wrapText="1" readingOrder="1"/>
      <protection hidden="1"/>
    </xf>
    <xf numFmtId="0" fontId="68" fillId="5" borderId="18" xfId="0" applyFont="1" applyFill="1" applyBorder="1" applyAlignment="1" applyProtection="1">
      <alignment horizontal="center" vertical="center" wrapText="1" readingOrder="1"/>
      <protection hidden="1"/>
    </xf>
    <xf numFmtId="0" fontId="68" fillId="5" borderId="17" xfId="0" applyFont="1" applyFill="1" applyBorder="1" applyAlignment="1" applyProtection="1">
      <alignment horizontal="center" vertical="center" wrapText="1" readingOrder="1"/>
      <protection hidden="1"/>
    </xf>
    <xf numFmtId="0" fontId="68" fillId="19" borderId="16" xfId="0" applyFont="1" applyFill="1" applyBorder="1" applyAlignment="1" applyProtection="1">
      <alignment horizontal="center" vertical="center" wrapText="1" readingOrder="1"/>
      <protection hidden="1"/>
    </xf>
    <xf numFmtId="0" fontId="68" fillId="9" borderId="16" xfId="0" applyFont="1" applyFill="1" applyBorder="1" applyAlignment="1" applyProtection="1">
      <alignment horizontal="center" vertical="center" wrapText="1" readingOrder="1"/>
      <protection hidden="1"/>
    </xf>
    <xf numFmtId="0" fontId="0" fillId="3" borderId="0" xfId="0" applyFill="1" applyAlignment="1">
      <alignment horizontal="center"/>
    </xf>
    <xf numFmtId="0" fontId="14" fillId="3" borderId="0" xfId="0" applyFont="1" applyFill="1" applyAlignment="1">
      <alignment horizontal="center" vertical="center"/>
    </xf>
    <xf numFmtId="0" fontId="0" fillId="0" borderId="0" xfId="0" applyAlignment="1">
      <alignment horizontal="center"/>
    </xf>
    <xf numFmtId="9" fontId="0" fillId="0" borderId="73" xfId="0" applyNumberFormat="1"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64" fillId="0" borderId="73" xfId="0" applyFont="1" applyBorder="1" applyAlignment="1">
      <alignment horizontal="center" vertical="center"/>
    </xf>
    <xf numFmtId="0" fontId="40" fillId="20" borderId="73" xfId="0" applyFont="1" applyFill="1" applyBorder="1" applyAlignment="1" applyProtection="1">
      <alignment horizontal="center" vertical="center" wrapText="1"/>
      <protection locked="0"/>
    </xf>
    <xf numFmtId="0" fontId="64" fillId="0" borderId="73" xfId="0" applyFont="1" applyBorder="1" applyAlignment="1" applyProtection="1">
      <alignment horizontal="center" vertical="center" wrapText="1"/>
      <protection locked="0"/>
    </xf>
    <xf numFmtId="0" fontId="64" fillId="0" borderId="73" xfId="0" applyFont="1" applyBorder="1" applyAlignment="1" applyProtection="1">
      <alignment horizontal="center" vertical="center"/>
      <protection locked="0"/>
    </xf>
    <xf numFmtId="0" fontId="66" fillId="0" borderId="73" xfId="0" applyFont="1" applyBorder="1" applyAlignment="1" applyProtection="1">
      <alignment horizontal="center" vertical="center" wrapText="1"/>
      <protection hidden="1"/>
    </xf>
    <xf numFmtId="9" fontId="64" fillId="0" borderId="73" xfId="0" applyNumberFormat="1" applyFont="1" applyBorder="1" applyAlignment="1" applyProtection="1">
      <alignment horizontal="center" vertical="center" wrapText="1"/>
      <protection hidden="1"/>
    </xf>
    <xf numFmtId="0" fontId="65" fillId="20" borderId="73" xfId="0" applyFont="1" applyFill="1" applyBorder="1" applyAlignment="1" applyProtection="1">
      <alignment horizontal="center" vertical="center" wrapText="1"/>
      <protection locked="0"/>
    </xf>
    <xf numFmtId="0" fontId="52" fillId="0" borderId="73" xfId="0" applyFont="1" applyBorder="1" applyAlignment="1" applyProtection="1">
      <alignment horizontal="center" vertical="center" textRotation="90" wrapText="1"/>
      <protection hidden="1"/>
    </xf>
    <xf numFmtId="9" fontId="0" fillId="0" borderId="73" xfId="0" applyNumberFormat="1" applyBorder="1" applyAlignment="1" applyProtection="1">
      <alignment horizontal="center" vertical="center"/>
      <protection hidden="1"/>
    </xf>
    <xf numFmtId="0" fontId="52" fillId="0" borderId="73" xfId="0" applyFont="1" applyBorder="1" applyAlignment="1" applyProtection="1">
      <alignment horizontal="center" vertical="center" textRotation="90"/>
      <protection hidden="1"/>
    </xf>
    <xf numFmtId="0" fontId="65" fillId="0" borderId="73" xfId="0" applyFont="1" applyBorder="1" applyAlignment="1">
      <alignment horizontal="center" vertical="center" wrapText="1"/>
    </xf>
    <xf numFmtId="0" fontId="0" fillId="0" borderId="73" xfId="0" applyBorder="1" applyAlignment="1" applyProtection="1">
      <alignment horizontal="center" vertical="center"/>
      <protection hidden="1"/>
    </xf>
    <xf numFmtId="0" fontId="0" fillId="0" borderId="73" xfId="0" applyBorder="1" applyAlignment="1" applyProtection="1">
      <alignment horizontal="center" vertical="center" textRotation="90"/>
      <protection locked="0"/>
    </xf>
    <xf numFmtId="164" fontId="0" fillId="0" borderId="73" xfId="1" applyNumberFormat="1" applyFont="1" applyBorder="1" applyAlignment="1">
      <alignment horizontal="center" vertical="center"/>
    </xf>
    <xf numFmtId="9" fontId="0" fillId="0" borderId="73" xfId="0" applyNumberFormat="1"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64" fillId="0" borderId="73" xfId="0" applyFont="1" applyBorder="1" applyAlignment="1">
      <alignment horizontal="center" vertical="center" wrapText="1"/>
    </xf>
    <xf numFmtId="0" fontId="0" fillId="0" borderId="73" xfId="0" applyBorder="1" applyAlignment="1" applyProtection="1">
      <alignment horizontal="center" vertical="center"/>
      <protection locked="0"/>
    </xf>
    <xf numFmtId="0" fontId="52" fillId="0" borderId="73" xfId="0" applyFont="1" applyBorder="1" applyAlignment="1" applyProtection="1">
      <alignment horizontal="center" vertical="center" wrapText="1"/>
      <protection hidden="1"/>
    </xf>
    <xf numFmtId="9" fontId="0" fillId="0" borderId="73" xfId="0" applyNumberFormat="1" applyBorder="1" applyAlignment="1" applyProtection="1">
      <alignment horizontal="center" vertical="center"/>
      <protection locked="0"/>
    </xf>
    <xf numFmtId="0" fontId="62" fillId="0" borderId="73" xfId="0" applyFont="1" applyBorder="1" applyAlignment="1">
      <alignment horizontal="center" vertical="center" wrapText="1"/>
    </xf>
    <xf numFmtId="0" fontId="51" fillId="18" borderId="4" xfId="0" applyFont="1" applyFill="1" applyBorder="1" applyAlignment="1">
      <alignment horizontal="center" vertical="center" textRotation="90"/>
    </xf>
    <xf numFmtId="0" fontId="59" fillId="0" borderId="71" xfId="0" applyFont="1" applyBorder="1" applyAlignment="1" applyProtection="1">
      <alignment horizontal="center" vertical="center" wrapText="1"/>
      <protection locked="0"/>
    </xf>
    <xf numFmtId="0" fontId="59" fillId="0" borderId="95" xfId="0" applyFont="1" applyBorder="1" applyAlignment="1" applyProtection="1">
      <alignment horizontal="center" vertical="center" wrapText="1"/>
      <protection locked="0"/>
    </xf>
    <xf numFmtId="0" fontId="62" fillId="20" borderId="84" xfId="0" applyFont="1" applyFill="1" applyBorder="1" applyAlignment="1" applyProtection="1">
      <alignment horizontal="center" vertical="center" wrapText="1"/>
      <protection locked="0"/>
    </xf>
    <xf numFmtId="0" fontId="0" fillId="0" borderId="90"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14" fontId="0" fillId="0" borderId="73" xfId="0" applyNumberFormat="1" applyBorder="1" applyAlignment="1" applyProtection="1">
      <alignment horizontal="center" vertical="center"/>
      <protection locked="0"/>
    </xf>
    <xf numFmtId="14" fontId="0" fillId="0" borderId="73" xfId="0" applyNumberFormat="1" applyBorder="1" applyAlignment="1" applyProtection="1">
      <alignment horizontal="center" vertical="center" wrapText="1"/>
      <protection locked="0"/>
    </xf>
    <xf numFmtId="0" fontId="59" fillId="0" borderId="9" xfId="0" applyFont="1"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52" fillId="0" borderId="73" xfId="0" applyFont="1" applyBorder="1" applyAlignment="1" applyProtection="1">
      <alignment horizontal="center" vertical="center" textRotation="90"/>
      <protection hidden="1"/>
    </xf>
    <xf numFmtId="0" fontId="70" fillId="0" borderId="0" xfId="0" applyFont="1" applyAlignment="1">
      <alignment horizontal="center"/>
    </xf>
    <xf numFmtId="14" fontId="70" fillId="0" borderId="73" xfId="0" applyNumberFormat="1" applyFont="1" applyBorder="1" applyAlignment="1" applyProtection="1">
      <alignment horizontal="center" vertical="center"/>
      <protection locked="0"/>
    </xf>
    <xf numFmtId="0" fontId="70" fillId="0" borderId="73" xfId="0" applyFont="1" applyBorder="1" applyAlignment="1">
      <alignment horizontal="center" vertical="center" wrapText="1"/>
    </xf>
    <xf numFmtId="0" fontId="70" fillId="0" borderId="73" xfId="0" applyFont="1" applyBorder="1" applyAlignment="1" applyProtection="1">
      <alignment horizontal="center" vertical="center" wrapText="1"/>
      <protection locked="0"/>
    </xf>
    <xf numFmtId="0" fontId="70" fillId="0" borderId="73" xfId="0" applyFont="1" applyBorder="1" applyAlignment="1" applyProtection="1">
      <alignment horizontal="center" vertical="center"/>
      <protection locked="0"/>
    </xf>
    <xf numFmtId="0" fontId="72" fillId="0" borderId="73" xfId="0" applyFont="1" applyBorder="1" applyAlignment="1" applyProtection="1">
      <alignment horizontal="center" vertical="center" wrapText="1"/>
      <protection hidden="1"/>
    </xf>
    <xf numFmtId="9" fontId="70" fillId="0" borderId="73" xfId="0" applyNumberFormat="1" applyFont="1" applyBorder="1" applyAlignment="1" applyProtection="1">
      <alignment horizontal="center" vertical="center" wrapText="1"/>
      <protection hidden="1"/>
    </xf>
    <xf numFmtId="9" fontId="70" fillId="0" borderId="73" xfId="0" applyNumberFormat="1" applyFont="1" applyBorder="1" applyAlignment="1" applyProtection="1">
      <alignment horizontal="center" vertical="center" wrapText="1"/>
      <protection locked="0"/>
    </xf>
    <xf numFmtId="0" fontId="70" fillId="0" borderId="73" xfId="0" applyFont="1" applyBorder="1" applyAlignment="1">
      <alignment horizontal="center" vertical="center"/>
    </xf>
    <xf numFmtId="0" fontId="70" fillId="0" borderId="73" xfId="0" applyFont="1" applyBorder="1" applyAlignment="1" applyProtection="1">
      <alignment horizontal="center" vertical="center"/>
      <protection hidden="1"/>
    </xf>
    <xf numFmtId="0" fontId="70" fillId="0" borderId="73" xfId="0" applyFont="1" applyBorder="1" applyAlignment="1" applyProtection="1">
      <alignment horizontal="center" vertical="center" textRotation="90"/>
      <protection locked="0"/>
    </xf>
    <xf numFmtId="9" fontId="70" fillId="0" borderId="73" xfId="0" applyNumberFormat="1" applyFont="1" applyBorder="1" applyAlignment="1" applyProtection="1">
      <alignment horizontal="center" vertical="center"/>
      <protection hidden="1"/>
    </xf>
    <xf numFmtId="164" fontId="70" fillId="0" borderId="73" xfId="1" applyNumberFormat="1" applyFont="1" applyBorder="1" applyAlignment="1">
      <alignment horizontal="center" vertical="center"/>
    </xf>
    <xf numFmtId="0" fontId="72" fillId="0" borderId="73" xfId="0" applyFont="1" applyBorder="1" applyAlignment="1" applyProtection="1">
      <alignment horizontal="center" vertical="center" textRotation="90" wrapText="1"/>
      <protection hidden="1"/>
    </xf>
    <xf numFmtId="0" fontId="72" fillId="0" borderId="73" xfId="0" applyFont="1" applyBorder="1" applyAlignment="1" applyProtection="1">
      <alignment horizontal="center" vertical="center" textRotation="90"/>
      <protection hidden="1"/>
    </xf>
    <xf numFmtId="0" fontId="71" fillId="20" borderId="73" xfId="0" applyFont="1" applyFill="1" applyBorder="1" applyAlignment="1" applyProtection="1">
      <alignment horizontal="center" vertical="center" wrapText="1"/>
      <protection locked="0"/>
    </xf>
    <xf numFmtId="0" fontId="71" fillId="0" borderId="73" xfId="0" applyFont="1" applyBorder="1" applyAlignment="1">
      <alignment horizontal="center" vertical="center" wrapText="1"/>
    </xf>
    <xf numFmtId="0" fontId="70" fillId="0" borderId="0" xfId="0" applyFont="1" applyAlignment="1">
      <alignment horizontal="center" vertical="center"/>
    </xf>
    <xf numFmtId="9" fontId="70" fillId="0" borderId="0" xfId="0" applyNumberFormat="1" applyFont="1" applyAlignment="1">
      <alignment horizontal="center"/>
    </xf>
    <xf numFmtId="14" fontId="22" fillId="0" borderId="76" xfId="0" applyNumberFormat="1" applyFont="1" applyBorder="1" applyAlignment="1" applyProtection="1">
      <alignment horizontal="center" vertical="center"/>
      <protection locked="0"/>
    </xf>
    <xf numFmtId="0" fontId="71" fillId="0" borderId="73" xfId="0" applyFont="1" applyBorder="1" applyAlignment="1" applyProtection="1">
      <alignment horizontal="center" vertical="center" wrapText="1"/>
      <protection locked="0"/>
    </xf>
    <xf numFmtId="0" fontId="73" fillId="0" borderId="73" xfId="0" applyFont="1" applyBorder="1" applyAlignment="1">
      <alignment horizontal="center" vertical="center" wrapText="1"/>
    </xf>
    <xf numFmtId="0" fontId="70" fillId="0" borderId="73" xfId="0" applyFont="1" applyFill="1" applyBorder="1" applyAlignment="1" applyProtection="1">
      <alignment horizontal="center" vertical="center"/>
      <protection locked="0"/>
    </xf>
    <xf numFmtId="0" fontId="72" fillId="0" borderId="73" xfId="0" applyFont="1" applyBorder="1" applyAlignment="1" applyProtection="1">
      <alignment horizontal="center" vertical="center"/>
      <protection hidden="1"/>
    </xf>
    <xf numFmtId="14" fontId="22" fillId="0" borderId="80" xfId="0" applyNumberFormat="1" applyFont="1" applyBorder="1" applyAlignment="1" applyProtection="1">
      <alignment horizontal="center" vertical="center"/>
      <protection locked="0"/>
    </xf>
    <xf numFmtId="14" fontId="0" fillId="0" borderId="89" xfId="0" applyNumberFormat="1" applyFont="1" applyBorder="1" applyAlignment="1" applyProtection="1">
      <alignment horizontal="center" vertical="center"/>
      <protection locked="0"/>
    </xf>
    <xf numFmtId="14" fontId="0" fillId="0" borderId="90" xfId="0" applyNumberFormat="1" applyFont="1" applyBorder="1" applyAlignment="1" applyProtection="1">
      <alignment horizontal="center" vertical="center"/>
      <protection locked="0"/>
    </xf>
    <xf numFmtId="14" fontId="0" fillId="0" borderId="93" xfId="0" applyNumberFormat="1" applyFont="1" applyBorder="1" applyAlignment="1" applyProtection="1">
      <alignment horizontal="center" vertical="center"/>
      <protection locked="0"/>
    </xf>
    <xf numFmtId="14" fontId="0" fillId="0" borderId="76" xfId="0" applyNumberFormat="1" applyFont="1" applyBorder="1" applyAlignment="1" applyProtection="1">
      <alignment horizontal="center" vertical="center"/>
      <protection locked="0"/>
    </xf>
    <xf numFmtId="14" fontId="22" fillId="0" borderId="90" xfId="0" applyNumberFormat="1" applyFont="1" applyBorder="1" applyAlignment="1" applyProtection="1">
      <alignment horizontal="center" vertical="center"/>
      <protection locked="0"/>
    </xf>
    <xf numFmtId="14" fontId="0" fillId="0" borderId="90" xfId="0" applyNumberFormat="1" applyBorder="1" applyAlignment="1" applyProtection="1">
      <alignment horizontal="center" vertical="center" wrapText="1"/>
      <protection locked="0"/>
    </xf>
    <xf numFmtId="14" fontId="0" fillId="0" borderId="76" xfId="0" applyNumberFormat="1" applyBorder="1" applyAlignment="1" applyProtection="1">
      <alignment horizontal="center" vertical="center" wrapText="1"/>
      <protection locked="0"/>
    </xf>
    <xf numFmtId="14" fontId="0" fillId="0" borderId="93" xfId="0" applyNumberFormat="1" applyBorder="1" applyAlignment="1" applyProtection="1">
      <alignment horizontal="center" vertical="center" wrapText="1"/>
      <protection locked="0"/>
    </xf>
    <xf numFmtId="14" fontId="0" fillId="0" borderId="93" xfId="0" applyNumberFormat="1" applyBorder="1" applyAlignment="1" applyProtection="1">
      <alignment horizontal="center" vertical="center"/>
      <protection locked="0"/>
    </xf>
    <xf numFmtId="14" fontId="0" fillId="0" borderId="86" xfId="0" applyNumberFormat="1" applyBorder="1" applyAlignment="1" applyProtection="1">
      <alignment horizontal="center" vertical="center" wrapText="1"/>
      <protection locked="0"/>
    </xf>
    <xf numFmtId="0" fontId="0" fillId="0" borderId="90"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14" fontId="0" fillId="0" borderId="90" xfId="0" applyNumberFormat="1" applyBorder="1" applyAlignment="1" applyProtection="1">
      <alignment horizontal="center" vertical="center"/>
      <protection locked="0"/>
    </xf>
    <xf numFmtId="14" fontId="0" fillId="0" borderId="80" xfId="0" applyNumberFormat="1" applyBorder="1" applyAlignment="1" applyProtection="1">
      <alignment horizontal="center" vertical="center" wrapText="1"/>
      <protection locked="0"/>
    </xf>
    <xf numFmtId="0" fontId="51" fillId="18" borderId="8" xfId="0" applyFont="1" applyFill="1" applyBorder="1" applyAlignment="1">
      <alignment horizontal="center" vertical="center" wrapText="1"/>
    </xf>
    <xf numFmtId="0" fontId="0" fillId="0" borderId="73" xfId="0" applyFont="1" applyFill="1" applyBorder="1" applyAlignment="1" applyProtection="1">
      <alignment horizontal="center" vertical="center"/>
      <protection locked="0"/>
    </xf>
    <xf numFmtId="0" fontId="52" fillId="0" borderId="73" xfId="0" applyFont="1" applyBorder="1" applyAlignment="1" applyProtection="1">
      <alignment horizontal="center" vertical="center"/>
      <protection hidden="1"/>
    </xf>
    <xf numFmtId="9" fontId="64" fillId="0" borderId="73" xfId="0" applyNumberFormat="1" applyFont="1" applyBorder="1" applyAlignment="1" applyProtection="1">
      <alignment vertical="center" wrapText="1"/>
      <protection locked="0"/>
    </xf>
    <xf numFmtId="9" fontId="64" fillId="0" borderId="73" xfId="0" applyNumberFormat="1" applyFont="1" applyBorder="1" applyAlignment="1" applyProtection="1">
      <alignment vertical="center" wrapText="1"/>
      <protection hidden="1"/>
    </xf>
    <xf numFmtId="0" fontId="70" fillId="21" borderId="73" xfId="0" applyFont="1" applyFill="1" applyBorder="1" applyAlignment="1">
      <alignment horizontal="center" vertical="center" wrapText="1"/>
    </xf>
    <xf numFmtId="0" fontId="70" fillId="3" borderId="73" xfId="0" applyFont="1" applyFill="1" applyBorder="1" applyAlignment="1">
      <alignment horizontal="center" vertical="center" wrapText="1"/>
    </xf>
    <xf numFmtId="0" fontId="48" fillId="3" borderId="60" xfId="2" applyFont="1" applyFill="1" applyBorder="1" applyAlignment="1">
      <alignment horizontal="justify" vertical="center" wrapText="1"/>
    </xf>
    <xf numFmtId="0" fontId="48" fillId="3" borderId="61" xfId="2" applyFont="1" applyFill="1" applyBorder="1" applyAlignment="1">
      <alignment horizontal="justify" vertical="center" wrapText="1"/>
    </xf>
    <xf numFmtId="0" fontId="47" fillId="3" borderId="67" xfId="0" applyFont="1" applyFill="1" applyBorder="1" applyAlignment="1">
      <alignment horizontal="left" vertical="center" wrapText="1"/>
    </xf>
    <xf numFmtId="0" fontId="47" fillId="3" borderId="68" xfId="0" applyFont="1" applyFill="1" applyBorder="1" applyAlignment="1">
      <alignment horizontal="left" vertical="center" wrapText="1"/>
    </xf>
    <xf numFmtId="0" fontId="47" fillId="3" borderId="54" xfId="3" applyFont="1" applyFill="1" applyBorder="1" applyAlignment="1">
      <alignment horizontal="left" vertical="top" wrapText="1" readingOrder="1"/>
    </xf>
    <xf numFmtId="0" fontId="47" fillId="3" borderId="55" xfId="3" applyFont="1" applyFill="1" applyBorder="1" applyAlignment="1">
      <alignment horizontal="left" vertical="top" wrapText="1" readingOrder="1"/>
    </xf>
    <xf numFmtId="0" fontId="48" fillId="3" borderId="56" xfId="2" applyFont="1" applyFill="1" applyBorder="1" applyAlignment="1">
      <alignment horizontal="justify" vertical="center" wrapText="1"/>
    </xf>
    <xf numFmtId="0" fontId="48" fillId="3" borderId="57" xfId="2" applyFont="1" applyFill="1" applyBorder="1" applyAlignment="1">
      <alignment horizontal="justify" vertical="center" wrapText="1"/>
    </xf>
    <xf numFmtId="0" fontId="47" fillId="3" borderId="58" xfId="0" applyFont="1" applyFill="1" applyBorder="1" applyAlignment="1">
      <alignment horizontal="left" vertical="center" wrapText="1"/>
    </xf>
    <xf numFmtId="0" fontId="47" fillId="3" borderId="59" xfId="0" applyFont="1" applyFill="1" applyBorder="1" applyAlignment="1">
      <alignment horizontal="left" vertical="center" wrapText="1"/>
    </xf>
    <xf numFmtId="0" fontId="42" fillId="3" borderId="14" xfId="2" applyFont="1" applyFill="1" applyBorder="1" applyAlignment="1">
      <alignment horizontal="left" vertical="top" wrapText="1"/>
    </xf>
    <xf numFmtId="0" fontId="42" fillId="3" borderId="0" xfId="2" applyFont="1" applyFill="1" applyAlignment="1">
      <alignment horizontal="left" vertical="top" wrapText="1"/>
    </xf>
    <xf numFmtId="0" fontId="42" fillId="3" borderId="15" xfId="2" applyFont="1" applyFill="1" applyBorder="1" applyAlignment="1">
      <alignment horizontal="left" vertical="top" wrapText="1"/>
    </xf>
    <xf numFmtId="0" fontId="47" fillId="3" borderId="69" xfId="0" applyFont="1" applyFill="1" applyBorder="1" applyAlignment="1">
      <alignment horizontal="left" vertical="center" wrapText="1"/>
    </xf>
    <xf numFmtId="0" fontId="47" fillId="3" borderId="70" xfId="0" applyFont="1" applyFill="1" applyBorder="1" applyAlignment="1">
      <alignment horizontal="left" vertical="center" wrapText="1"/>
    </xf>
    <xf numFmtId="0" fontId="48" fillId="3" borderId="62" xfId="0" applyFont="1" applyFill="1" applyBorder="1" applyAlignment="1">
      <alignment horizontal="justify" vertical="center" wrapText="1"/>
    </xf>
    <xf numFmtId="0" fontId="48" fillId="3" borderId="63" xfId="0" applyFont="1" applyFill="1" applyBorder="1" applyAlignment="1">
      <alignment horizontal="justify" vertical="center" wrapText="1"/>
    </xf>
    <xf numFmtId="0" fontId="43" fillId="14" borderId="44" xfId="2" applyFont="1" applyFill="1" applyBorder="1" applyAlignment="1">
      <alignment horizontal="center" vertical="center" wrapText="1"/>
    </xf>
    <xf numFmtId="0" fontId="43" fillId="14" borderId="45" xfId="2" applyFont="1" applyFill="1" applyBorder="1" applyAlignment="1">
      <alignment horizontal="center" vertical="center" wrapText="1"/>
    </xf>
    <xf numFmtId="0" fontId="43" fillId="14" borderId="46" xfId="2" applyFont="1" applyFill="1" applyBorder="1" applyAlignment="1">
      <alignment horizontal="center" vertical="center" wrapText="1"/>
    </xf>
    <xf numFmtId="0" fontId="42" fillId="0" borderId="14" xfId="2" quotePrefix="1" applyFont="1" applyBorder="1" applyAlignment="1">
      <alignment horizontal="left" vertical="center" wrapText="1"/>
    </xf>
    <xf numFmtId="0" fontId="42" fillId="0" borderId="0" xfId="2" quotePrefix="1" applyFont="1" applyAlignment="1">
      <alignment horizontal="left" vertical="center" wrapText="1"/>
    </xf>
    <xf numFmtId="0" fontId="42" fillId="0" borderId="15" xfId="2" quotePrefix="1" applyFont="1" applyBorder="1" applyAlignment="1">
      <alignment horizontal="left" vertical="center" wrapText="1"/>
    </xf>
    <xf numFmtId="0" fontId="42" fillId="0" borderId="64" xfId="2" quotePrefix="1" applyFont="1" applyBorder="1" applyAlignment="1">
      <alignment horizontal="left" vertical="center" wrapText="1"/>
    </xf>
    <xf numFmtId="0" fontId="42" fillId="0" borderId="65" xfId="2" quotePrefix="1" applyFont="1" applyBorder="1" applyAlignment="1">
      <alignment horizontal="left" vertical="center" wrapText="1"/>
    </xf>
    <xf numFmtId="0" fontId="42" fillId="0" borderId="66" xfId="2" quotePrefix="1" applyFont="1" applyBorder="1" applyAlignment="1">
      <alignment horizontal="left" vertical="center" wrapText="1"/>
    </xf>
    <xf numFmtId="0" fontId="44" fillId="3" borderId="47" xfId="2" quotePrefix="1" applyFont="1" applyFill="1" applyBorder="1" applyAlignment="1">
      <alignment horizontal="left" vertical="top" wrapText="1"/>
    </xf>
    <xf numFmtId="0" fontId="45" fillId="3" borderId="48" xfId="2" quotePrefix="1" applyFont="1" applyFill="1" applyBorder="1" applyAlignment="1">
      <alignment horizontal="left" vertical="top" wrapText="1"/>
    </xf>
    <xf numFmtId="0" fontId="45" fillId="3" borderId="49" xfId="2" quotePrefix="1" applyFont="1" applyFill="1" applyBorder="1" applyAlignment="1">
      <alignment horizontal="left" vertical="top" wrapText="1"/>
    </xf>
    <xf numFmtId="0" fontId="42" fillId="0" borderId="14" xfId="2" quotePrefix="1" applyFont="1" applyBorder="1" applyAlignment="1">
      <alignment horizontal="left" vertical="top" wrapText="1"/>
    </xf>
    <xf numFmtId="0" fontId="42" fillId="0" borderId="0" xfId="2" quotePrefix="1" applyFont="1" applyAlignment="1">
      <alignment horizontal="left" vertical="top" wrapText="1"/>
    </xf>
    <xf numFmtId="0" fontId="42" fillId="0" borderId="15" xfId="2" quotePrefix="1" applyFont="1" applyBorder="1" applyAlignment="1">
      <alignment horizontal="left" vertical="top" wrapText="1"/>
    </xf>
    <xf numFmtId="0" fontId="47" fillId="14" borderId="50" xfId="3" applyFont="1" applyFill="1" applyBorder="1" applyAlignment="1">
      <alignment horizontal="center" vertical="center" wrapText="1"/>
    </xf>
    <xf numFmtId="0" fontId="47" fillId="14" borderId="51" xfId="3" applyFont="1" applyFill="1" applyBorder="1" applyAlignment="1">
      <alignment horizontal="center" vertical="center" wrapText="1"/>
    </xf>
    <xf numFmtId="0" fontId="47" fillId="14" borderId="52" xfId="2" applyFont="1" applyFill="1" applyBorder="1" applyAlignment="1">
      <alignment horizontal="center" vertical="center"/>
    </xf>
    <xf numFmtId="0" fontId="47" fillId="14" borderId="53" xfId="2" applyFont="1" applyFill="1" applyBorder="1" applyAlignment="1">
      <alignment horizontal="center" vertical="center"/>
    </xf>
    <xf numFmtId="0" fontId="1" fillId="3" borderId="64" xfId="2" quotePrefix="1" applyFont="1" applyFill="1" applyBorder="1" applyAlignment="1">
      <alignment horizontal="justify" vertical="center" wrapText="1"/>
    </xf>
    <xf numFmtId="0" fontId="1" fillId="3" borderId="65" xfId="2" quotePrefix="1" applyFont="1" applyFill="1" applyBorder="1" applyAlignment="1">
      <alignment horizontal="justify" vertical="center" wrapText="1"/>
    </xf>
    <xf numFmtId="0" fontId="1" fillId="3" borderId="66" xfId="2" quotePrefix="1" applyFont="1" applyFill="1" applyBorder="1" applyAlignment="1">
      <alignment horizontal="justify" vertical="center" wrapText="1"/>
    </xf>
    <xf numFmtId="0" fontId="61" fillId="3" borderId="0" xfId="0" applyFont="1" applyFill="1" applyAlignment="1" applyProtection="1">
      <alignment horizontal="center" vertical="center"/>
      <protection locked="0"/>
    </xf>
    <xf numFmtId="0" fontId="0" fillId="3" borderId="0" xfId="0" applyFont="1" applyFill="1" applyAlignment="1">
      <alignment horizontal="center" vertical="center"/>
    </xf>
    <xf numFmtId="0" fontId="51" fillId="18" borderId="6" xfId="0" applyFont="1" applyFill="1" applyBorder="1" applyAlignment="1">
      <alignment horizontal="center" vertical="center"/>
    </xf>
    <xf numFmtId="0" fontId="51" fillId="18" borderId="10" xfId="0" applyFont="1" applyFill="1" applyBorder="1" applyAlignment="1">
      <alignment horizontal="center" vertical="center"/>
    </xf>
    <xf numFmtId="0" fontId="51" fillId="18" borderId="7" xfId="0" applyFont="1" applyFill="1" applyBorder="1" applyAlignment="1">
      <alignment horizontal="center" vertical="center"/>
    </xf>
    <xf numFmtId="0" fontId="51" fillId="17" borderId="6" xfId="0" applyFont="1" applyFill="1" applyBorder="1" applyAlignment="1">
      <alignment horizontal="center" vertical="center"/>
    </xf>
    <xf numFmtId="0" fontId="51" fillId="17" borderId="10" xfId="0" applyFont="1" applyFill="1" applyBorder="1" applyAlignment="1">
      <alignment horizontal="center" vertical="center"/>
    </xf>
    <xf numFmtId="0" fontId="51" fillId="17" borderId="7" xfId="0" applyFont="1" applyFill="1" applyBorder="1" applyAlignment="1">
      <alignment horizontal="center" vertical="center"/>
    </xf>
    <xf numFmtId="0" fontId="51" fillId="18" borderId="2" xfId="0" applyFont="1" applyFill="1" applyBorder="1" applyAlignment="1">
      <alignment horizontal="center" vertical="center" wrapText="1"/>
    </xf>
    <xf numFmtId="0" fontId="51" fillId="18" borderId="4" xfId="0" applyFont="1" applyFill="1" applyBorder="1" applyAlignment="1">
      <alignment horizontal="center" vertical="center" wrapText="1"/>
    </xf>
    <xf numFmtId="0" fontId="51" fillId="18" borderId="4" xfId="0" applyFont="1" applyFill="1" applyBorder="1" applyAlignment="1">
      <alignment horizontal="center" vertical="center" textRotation="90"/>
    </xf>
    <xf numFmtId="0" fontId="51" fillId="18" borderId="8" xfId="0" applyFont="1" applyFill="1" applyBorder="1" applyAlignment="1">
      <alignment horizontal="center" vertical="center" textRotation="90"/>
    </xf>
    <xf numFmtId="0" fontId="51" fillId="18" borderId="8" xfId="0" applyFont="1" applyFill="1" applyBorder="1" applyAlignment="1">
      <alignment horizontal="center" vertical="center" wrapText="1"/>
    </xf>
    <xf numFmtId="0" fontId="51" fillId="18" borderId="5" xfId="0" applyFont="1" applyFill="1" applyBorder="1" applyAlignment="1">
      <alignment horizontal="center" vertical="center"/>
    </xf>
    <xf numFmtId="0" fontId="51" fillId="18" borderId="4" xfId="0" applyFont="1" applyFill="1" applyBorder="1" applyAlignment="1">
      <alignment horizontal="center" vertical="center"/>
    </xf>
    <xf numFmtId="0" fontId="51" fillId="18" borderId="5" xfId="0" applyFont="1" applyFill="1" applyBorder="1" applyAlignment="1">
      <alignment horizontal="center" vertical="center" wrapText="1"/>
    </xf>
    <xf numFmtId="0" fontId="51" fillId="17" borderId="4" xfId="0" applyFont="1" applyFill="1" applyBorder="1" applyAlignment="1">
      <alignment horizontal="center" vertical="center" textRotation="90" wrapText="1"/>
    </xf>
    <xf numFmtId="0" fontId="51" fillId="17" borderId="8" xfId="0" applyFont="1" applyFill="1" applyBorder="1" applyAlignment="1">
      <alignment horizontal="center" vertical="center" textRotation="90" wrapText="1"/>
    </xf>
    <xf numFmtId="0" fontId="51" fillId="18" borderId="4" xfId="0" applyFont="1" applyFill="1" applyBorder="1" applyAlignment="1">
      <alignment horizontal="center" vertical="center" textRotation="90" wrapText="1"/>
    </xf>
    <xf numFmtId="0" fontId="51" fillId="18" borderId="8" xfId="0" applyFont="1" applyFill="1" applyBorder="1" applyAlignment="1">
      <alignment horizontal="center" vertical="center" textRotation="90" wrapText="1"/>
    </xf>
    <xf numFmtId="0" fontId="51" fillId="17" borderId="2" xfId="0" applyFont="1" applyFill="1" applyBorder="1" applyAlignment="1">
      <alignment horizontal="center" vertical="center" textRotation="90" wrapText="1"/>
    </xf>
    <xf numFmtId="9" fontId="51" fillId="17" borderId="2" xfId="0" applyNumberFormat="1" applyFont="1" applyFill="1" applyBorder="1" applyAlignment="1">
      <alignment horizontal="center" vertical="center" textRotation="90" wrapText="1"/>
    </xf>
    <xf numFmtId="9" fontId="51" fillId="17" borderId="4" xfId="0" applyNumberFormat="1" applyFont="1" applyFill="1" applyBorder="1" applyAlignment="1">
      <alignment horizontal="center" vertical="center" textRotation="90" wrapText="1"/>
    </xf>
    <xf numFmtId="0" fontId="51" fillId="17" borderId="9" xfId="0" applyFont="1" applyFill="1" applyBorder="1" applyAlignment="1">
      <alignment horizontal="center" vertical="center"/>
    </xf>
    <xf numFmtId="0" fontId="51" fillId="17" borderId="9" xfId="0" applyFont="1" applyFill="1" applyBorder="1" applyAlignment="1">
      <alignment horizontal="center" vertical="center" wrapText="1"/>
    </xf>
    <xf numFmtId="0" fontId="51" fillId="18" borderId="2" xfId="0" applyFont="1" applyFill="1" applyBorder="1" applyAlignment="1">
      <alignment horizontal="center" vertical="center"/>
    </xf>
    <xf numFmtId="0" fontId="51" fillId="17" borderId="5" xfId="0" applyFont="1" applyFill="1" applyBorder="1" applyAlignment="1">
      <alignment horizontal="center" vertical="center" wrapText="1"/>
    </xf>
    <xf numFmtId="0" fontId="51" fillId="17" borderId="4" xfId="0" applyFont="1" applyFill="1" applyBorder="1" applyAlignment="1">
      <alignment horizontal="center" vertical="center" wrapText="1"/>
    </xf>
    <xf numFmtId="14" fontId="22" fillId="0" borderId="80" xfId="0" applyNumberFormat="1" applyFont="1" applyBorder="1" applyAlignment="1" applyProtection="1">
      <alignment horizontal="center" vertical="center"/>
      <protection locked="0"/>
    </xf>
    <xf numFmtId="14" fontId="0" fillId="0" borderId="90" xfId="0" applyNumberFormat="1"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14" fontId="0" fillId="0" borderId="76" xfId="0" applyNumberFormat="1" applyBorder="1" applyAlignment="1" applyProtection="1">
      <alignment horizontal="center" vertical="center" wrapText="1"/>
      <protection locked="0"/>
    </xf>
    <xf numFmtId="14" fontId="0" fillId="0" borderId="93" xfId="0" applyNumberFormat="1" applyBorder="1" applyAlignment="1" applyProtection="1">
      <alignment horizontal="center" vertical="center" wrapText="1"/>
      <protection locked="0"/>
    </xf>
    <xf numFmtId="0" fontId="53" fillId="16" borderId="9" xfId="0" applyFont="1" applyFill="1" applyBorder="1" applyAlignment="1">
      <alignment horizontal="center" vertical="center"/>
    </xf>
    <xf numFmtId="0" fontId="53" fillId="16" borderId="0" xfId="0" applyFont="1" applyFill="1" applyAlignment="1">
      <alignment horizontal="center" vertical="center"/>
    </xf>
    <xf numFmtId="0" fontId="51" fillId="17" borderId="8" xfId="0" applyFont="1" applyFill="1" applyBorder="1" applyAlignment="1">
      <alignment horizontal="center" vertical="center" wrapText="1"/>
    </xf>
    <xf numFmtId="0" fontId="51" fillId="18" borderId="6" xfId="0" applyFont="1" applyFill="1" applyBorder="1" applyAlignment="1">
      <alignment horizontal="center" vertical="center" wrapText="1"/>
    </xf>
    <xf numFmtId="0" fontId="51" fillId="18" borderId="10" xfId="0" applyFont="1" applyFill="1" applyBorder="1" applyAlignment="1">
      <alignment horizontal="center" vertical="center" wrapText="1"/>
    </xf>
    <xf numFmtId="0" fontId="51" fillId="18" borderId="7" xfId="0" applyFont="1" applyFill="1" applyBorder="1" applyAlignment="1">
      <alignment horizontal="center" vertical="center" wrapText="1"/>
    </xf>
    <xf numFmtId="0" fontId="71" fillId="0" borderId="73" xfId="0" applyFont="1" applyBorder="1" applyAlignment="1" applyProtection="1">
      <alignment horizontal="center" vertical="center" wrapText="1"/>
      <protection locked="0"/>
    </xf>
    <xf numFmtId="0" fontId="13" fillId="0" borderId="73" xfId="0" applyFont="1" applyBorder="1" applyAlignment="1" applyProtection="1">
      <alignment horizontal="center" vertical="center" wrapText="1"/>
      <protection locked="0"/>
    </xf>
    <xf numFmtId="0" fontId="70" fillId="0" borderId="73" xfId="0" applyFont="1" applyBorder="1" applyAlignment="1">
      <alignment horizontal="center" vertical="center" wrapText="1"/>
    </xf>
    <xf numFmtId="0" fontId="0" fillId="0" borderId="73" xfId="0" applyFont="1" applyBorder="1" applyAlignment="1">
      <alignment horizontal="center" vertical="center" wrapText="1"/>
    </xf>
    <xf numFmtId="0" fontId="70" fillId="0" borderId="73" xfId="0" applyFont="1" applyBorder="1" applyAlignment="1" applyProtection="1">
      <alignment horizontal="center" vertical="center" wrapText="1"/>
      <protection locked="0"/>
    </xf>
    <xf numFmtId="0" fontId="0" fillId="0" borderId="73" xfId="0" applyFont="1" applyBorder="1" applyAlignment="1" applyProtection="1">
      <alignment horizontal="center" vertical="center" wrapText="1"/>
      <protection locked="0"/>
    </xf>
    <xf numFmtId="0" fontId="71" fillId="20" borderId="73" xfId="0" applyFont="1" applyFill="1" applyBorder="1" applyAlignment="1" applyProtection="1">
      <alignment horizontal="center" vertical="center" wrapText="1"/>
      <protection locked="0"/>
    </xf>
    <xf numFmtId="0" fontId="62" fillId="20" borderId="73" xfId="0" applyFont="1" applyFill="1" applyBorder="1" applyAlignment="1" applyProtection="1">
      <alignment horizontal="center" vertical="center" wrapText="1"/>
      <protection locked="0"/>
    </xf>
    <xf numFmtId="0" fontId="64" fillId="0" borderId="73" xfId="0" applyFont="1" applyBorder="1" applyAlignment="1">
      <alignment horizontal="center" vertical="center" wrapText="1"/>
    </xf>
    <xf numFmtId="0" fontId="64" fillId="0" borderId="73" xfId="0" applyFont="1" applyBorder="1" applyAlignment="1" applyProtection="1">
      <alignment horizontal="center" vertical="center" wrapText="1"/>
      <protection locked="0"/>
    </xf>
    <xf numFmtId="0" fontId="71" fillId="0" borderId="73" xfId="0" applyFont="1" applyBorder="1" applyAlignment="1" applyProtection="1">
      <alignment horizontal="left" vertical="center" wrapText="1"/>
      <protection locked="0"/>
    </xf>
    <xf numFmtId="0" fontId="65" fillId="0" borderId="73" xfId="0" applyFont="1" applyBorder="1" applyAlignment="1" applyProtection="1">
      <alignment horizontal="left" vertical="center" wrapText="1"/>
      <protection locked="0"/>
    </xf>
    <xf numFmtId="0" fontId="65" fillId="0" borderId="73" xfId="0" applyFont="1" applyBorder="1" applyAlignment="1" applyProtection="1">
      <alignment horizontal="center" vertical="center" wrapText="1"/>
      <protection locked="0"/>
    </xf>
    <xf numFmtId="14" fontId="0" fillId="0" borderId="73" xfId="0" applyNumberFormat="1" applyBorder="1" applyAlignment="1" applyProtection="1">
      <alignment horizontal="center" vertical="center" wrapText="1"/>
      <protection locked="0"/>
    </xf>
    <xf numFmtId="14" fontId="0" fillId="0" borderId="90" xfId="0" applyNumberFormat="1" applyBorder="1" applyAlignment="1" applyProtection="1">
      <alignment horizontal="center" vertical="center" wrapText="1"/>
      <protection locked="0"/>
    </xf>
    <xf numFmtId="0" fontId="0" fillId="0" borderId="72"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9" fontId="0" fillId="0" borderId="73" xfId="0" applyNumberFormat="1" applyBorder="1" applyAlignment="1" applyProtection="1">
      <alignment horizontal="center" vertical="center" wrapText="1"/>
      <protection locked="0"/>
    </xf>
    <xf numFmtId="9" fontId="70" fillId="0" borderId="73" xfId="0" applyNumberFormat="1" applyFont="1" applyBorder="1" applyAlignment="1" applyProtection="1">
      <alignment horizontal="center" vertical="center" wrapText="1"/>
      <protection locked="0"/>
    </xf>
    <xf numFmtId="9" fontId="64" fillId="0" borderId="73" xfId="0" applyNumberFormat="1" applyFont="1" applyBorder="1" applyAlignment="1" applyProtection="1">
      <alignment horizontal="center" vertical="center" wrapText="1"/>
      <protection locked="0"/>
    </xf>
    <xf numFmtId="164" fontId="0" fillId="0" borderId="73" xfId="1" applyNumberFormat="1" applyFont="1" applyBorder="1" applyAlignment="1">
      <alignment horizontal="center" vertical="center"/>
    </xf>
    <xf numFmtId="0" fontId="52" fillId="0" borderId="73" xfId="0" applyFont="1" applyBorder="1" applyAlignment="1" applyProtection="1">
      <alignment horizontal="center" vertical="center" textRotation="90" wrapText="1"/>
      <protection hidden="1"/>
    </xf>
    <xf numFmtId="9" fontId="0" fillId="0" borderId="73" xfId="0" applyNumberFormat="1" applyBorder="1" applyAlignment="1" applyProtection="1">
      <alignment horizontal="center" vertical="center"/>
      <protection hidden="1"/>
    </xf>
    <xf numFmtId="0" fontId="52" fillId="0" borderId="73" xfId="0" applyFont="1" applyBorder="1" applyAlignment="1" applyProtection="1">
      <alignment horizontal="center" vertical="center" textRotation="90"/>
      <protection hidden="1"/>
    </xf>
    <xf numFmtId="0" fontId="64" fillId="0" borderId="73" xfId="0" applyFont="1" applyBorder="1" applyAlignment="1">
      <alignment horizontal="center" vertical="center"/>
    </xf>
    <xf numFmtId="0" fontId="65" fillId="0" borderId="73" xfId="0" applyFont="1" applyBorder="1" applyAlignment="1">
      <alignment horizontal="center" vertical="center" wrapText="1"/>
    </xf>
    <xf numFmtId="0" fontId="70" fillId="0" borderId="73" xfId="0" applyFont="1" applyBorder="1" applyAlignment="1">
      <alignment horizontal="center" vertical="center"/>
    </xf>
    <xf numFmtId="0" fontId="65" fillId="20" borderId="73" xfId="0" applyFont="1" applyFill="1" applyBorder="1" applyAlignment="1" applyProtection="1">
      <alignment horizontal="center" vertical="center" wrapText="1"/>
      <protection locked="0"/>
    </xf>
    <xf numFmtId="0" fontId="70" fillId="0" borderId="73" xfId="0" applyFont="1" applyBorder="1" applyAlignment="1" applyProtection="1">
      <alignment horizontal="center" vertical="center"/>
      <protection locked="0"/>
    </xf>
    <xf numFmtId="0" fontId="72" fillId="0" borderId="73" xfId="0" applyFont="1" applyBorder="1" applyAlignment="1" applyProtection="1">
      <alignment horizontal="center" vertical="center" wrapText="1"/>
      <protection hidden="1"/>
    </xf>
    <xf numFmtId="0" fontId="52" fillId="0" borderId="73" xfId="0" applyFont="1" applyBorder="1" applyAlignment="1" applyProtection="1">
      <alignment horizontal="center" vertical="center" wrapText="1"/>
      <protection hidden="1"/>
    </xf>
    <xf numFmtId="9" fontId="70" fillId="0" borderId="73" xfId="0" applyNumberFormat="1" applyFont="1" applyBorder="1" applyAlignment="1" applyProtection="1">
      <alignment horizontal="center" vertical="center" wrapText="1"/>
      <protection hidden="1"/>
    </xf>
    <xf numFmtId="9" fontId="0" fillId="0" borderId="73" xfId="0" applyNumberFormat="1" applyBorder="1" applyAlignment="1" applyProtection="1">
      <alignment horizontal="center" vertical="center" wrapText="1"/>
      <protection hidden="1"/>
    </xf>
    <xf numFmtId="9" fontId="0" fillId="0" borderId="73" xfId="0" applyNumberFormat="1" applyBorder="1" applyAlignment="1" applyProtection="1">
      <alignment horizontal="center" vertical="center"/>
      <protection locked="0"/>
    </xf>
    <xf numFmtId="0" fontId="64" fillId="0" borderId="73" xfId="0" applyFont="1" applyBorder="1" applyAlignment="1" applyProtection="1">
      <alignment horizontal="center" vertical="center"/>
      <protection locked="0"/>
    </xf>
    <xf numFmtId="0" fontId="66" fillId="0" borderId="73" xfId="0" applyFont="1" applyBorder="1" applyAlignment="1" applyProtection="1">
      <alignment horizontal="center" vertical="center" wrapText="1"/>
      <protection hidden="1"/>
    </xf>
    <xf numFmtId="9" fontId="64" fillId="0" borderId="73" xfId="0" applyNumberFormat="1" applyFont="1" applyBorder="1" applyAlignment="1" applyProtection="1">
      <alignment horizontal="center" vertical="center" wrapText="1"/>
      <protection hidden="1"/>
    </xf>
    <xf numFmtId="0" fontId="71" fillId="0" borderId="73" xfId="0" applyFont="1" applyBorder="1" applyAlignment="1">
      <alignment horizontal="center" vertical="center" wrapText="1"/>
    </xf>
    <xf numFmtId="0" fontId="0" fillId="0" borderId="73" xfId="0" applyBorder="1" applyAlignment="1" applyProtection="1">
      <alignment horizontal="center" vertical="center" wrapText="1"/>
      <protection locked="0"/>
    </xf>
    <xf numFmtId="0" fontId="0" fillId="0" borderId="73" xfId="0" applyBorder="1" applyAlignment="1" applyProtection="1">
      <alignment horizontal="center" vertical="center"/>
      <protection hidden="1"/>
    </xf>
    <xf numFmtId="0" fontId="0" fillId="0" borderId="73" xfId="0" applyBorder="1" applyAlignment="1" applyProtection="1">
      <alignment horizontal="center" vertical="center" textRotation="90"/>
      <protection locked="0"/>
    </xf>
    <xf numFmtId="9" fontId="70" fillId="0" borderId="73" xfId="0" applyNumberFormat="1" applyFont="1" applyBorder="1" applyAlignment="1" applyProtection="1">
      <alignment horizontal="center" vertical="center"/>
      <protection hidden="1"/>
    </xf>
    <xf numFmtId="0" fontId="72" fillId="0" borderId="73" xfId="0" applyFont="1" applyBorder="1" applyAlignment="1" applyProtection="1">
      <alignment horizontal="center" vertical="center" textRotation="90" wrapText="1"/>
      <protection hidden="1"/>
    </xf>
    <xf numFmtId="0" fontId="72" fillId="0" borderId="73" xfId="0" applyFont="1" applyBorder="1" applyAlignment="1" applyProtection="1">
      <alignment horizontal="center" vertical="center" textRotation="90"/>
      <protection hidden="1"/>
    </xf>
    <xf numFmtId="0" fontId="70" fillId="0" borderId="73" xfId="0" applyFont="1" applyBorder="1" applyAlignment="1" applyProtection="1">
      <alignment horizontal="center" vertical="center"/>
      <protection hidden="1"/>
    </xf>
    <xf numFmtId="0" fontId="70" fillId="0" borderId="73" xfId="0" applyFont="1" applyBorder="1" applyAlignment="1" applyProtection="1">
      <alignment horizontal="center" vertical="center" textRotation="90"/>
      <protection locked="0"/>
    </xf>
    <xf numFmtId="164" fontId="70" fillId="0" borderId="73" xfId="1" applyNumberFormat="1" applyFont="1" applyBorder="1" applyAlignment="1">
      <alignment horizontal="center" vertical="center"/>
    </xf>
    <xf numFmtId="0" fontId="0" fillId="0" borderId="73" xfId="0" applyBorder="1" applyAlignment="1">
      <alignment horizontal="center" vertical="center"/>
    </xf>
    <xf numFmtId="0" fontId="0" fillId="0" borderId="73" xfId="0" applyBorder="1" applyAlignment="1">
      <alignment horizontal="center" vertical="center" wrapText="1"/>
    </xf>
    <xf numFmtId="0" fontId="40" fillId="20" borderId="73" xfId="0" applyFont="1" applyFill="1" applyBorder="1" applyAlignment="1" applyProtection="1">
      <alignment horizontal="center" vertical="center" wrapText="1"/>
      <protection locked="0"/>
    </xf>
    <xf numFmtId="14" fontId="70" fillId="0" borderId="73" xfId="0" applyNumberFormat="1" applyFont="1" applyBorder="1" applyAlignment="1" applyProtection="1">
      <alignment horizontal="center" vertical="center"/>
      <protection locked="0"/>
    </xf>
    <xf numFmtId="14" fontId="0" fillId="0" borderId="73" xfId="0" applyNumberFormat="1" applyBorder="1" applyAlignment="1" applyProtection="1">
      <alignment horizontal="center" vertical="center"/>
      <protection locked="0"/>
    </xf>
    <xf numFmtId="14" fontId="22" fillId="0" borderId="93" xfId="0" applyNumberFormat="1" applyFont="1" applyBorder="1" applyAlignment="1" applyProtection="1">
      <alignment horizontal="center" vertical="center"/>
      <protection locked="0"/>
    </xf>
    <xf numFmtId="14" fontId="22" fillId="0" borderId="90" xfId="0" applyNumberFormat="1"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3" xfId="0" applyBorder="1" applyAlignment="1" applyProtection="1">
      <alignment horizontal="center" vertical="center" wrapText="1"/>
      <protection hidden="1"/>
    </xf>
    <xf numFmtId="14" fontId="70" fillId="0" borderId="73" xfId="0" applyNumberFormat="1" applyFont="1" applyBorder="1" applyAlignment="1" applyProtection="1">
      <alignment horizontal="center" vertical="center" wrapText="1"/>
      <protection locked="0"/>
    </xf>
    <xf numFmtId="14" fontId="22" fillId="0" borderId="93" xfId="0" applyNumberFormat="1" applyFont="1" applyBorder="1" applyAlignment="1" applyProtection="1">
      <alignment horizontal="center" vertical="center" wrapText="1"/>
      <protection locked="0"/>
    </xf>
    <xf numFmtId="14" fontId="22" fillId="0" borderId="86" xfId="0" applyNumberFormat="1" applyFont="1" applyBorder="1" applyAlignment="1" applyProtection="1">
      <alignment horizontal="center" vertical="center" wrapText="1"/>
      <protection locked="0"/>
    </xf>
    <xf numFmtId="14" fontId="22" fillId="0" borderId="90" xfId="0" applyNumberFormat="1" applyFont="1"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72" fillId="0" borderId="73" xfId="0" applyFont="1" applyBorder="1" applyAlignment="1" applyProtection="1">
      <alignment horizontal="center" vertical="center"/>
      <protection hidden="1"/>
    </xf>
    <xf numFmtId="0" fontId="52" fillId="0" borderId="73" xfId="0" applyFont="1" applyBorder="1" applyAlignment="1" applyProtection="1">
      <alignment horizontal="center" vertical="center"/>
      <protection hidden="1"/>
    </xf>
    <xf numFmtId="9" fontId="0" fillId="0" borderId="73" xfId="0" applyNumberFormat="1" applyFont="1" applyBorder="1" applyAlignment="1" applyProtection="1">
      <alignment horizontal="center" vertical="center" wrapText="1"/>
      <protection hidden="1"/>
    </xf>
    <xf numFmtId="0" fontId="62" fillId="0" borderId="73" xfId="0" applyFont="1" applyBorder="1" applyAlignment="1">
      <alignment horizontal="center" vertical="center" wrapText="1"/>
    </xf>
    <xf numFmtId="14" fontId="0" fillId="0" borderId="72" xfId="0" applyNumberFormat="1" applyBorder="1" applyAlignment="1" applyProtection="1">
      <alignment horizontal="center" vertical="center" wrapText="1"/>
      <protection locked="0"/>
    </xf>
    <xf numFmtId="14" fontId="0" fillId="0" borderId="74" xfId="0" applyNumberFormat="1"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71" xfId="0" applyFont="1" applyBorder="1" applyAlignment="1" applyProtection="1">
      <alignment horizontal="center" vertical="center" wrapText="1"/>
      <protection locked="0"/>
    </xf>
    <xf numFmtId="0" fontId="18" fillId="5" borderId="20" xfId="0" applyFont="1" applyFill="1" applyBorder="1" applyAlignment="1">
      <alignment horizontal="center" vertical="center" wrapText="1" readingOrder="1"/>
    </xf>
    <xf numFmtId="0" fontId="18" fillId="5" borderId="21" xfId="0" applyFont="1" applyFill="1" applyBorder="1" applyAlignment="1">
      <alignment horizontal="center" vertical="center" wrapText="1" readingOrder="1"/>
    </xf>
    <xf numFmtId="0" fontId="18" fillId="5" borderId="22" xfId="0" applyFont="1" applyFill="1" applyBorder="1" applyAlignment="1">
      <alignment horizontal="center" vertical="center" wrapText="1" readingOrder="1"/>
    </xf>
    <xf numFmtId="0" fontId="18" fillId="5" borderId="23" xfId="0" applyFont="1" applyFill="1" applyBorder="1" applyAlignment="1">
      <alignment horizontal="center" vertical="center" wrapText="1" readingOrder="1"/>
    </xf>
    <xf numFmtId="0" fontId="18" fillId="5" borderId="0" xfId="0" applyFont="1" applyFill="1" applyAlignment="1">
      <alignment horizontal="center" vertical="center" wrapText="1" readingOrder="1"/>
    </xf>
    <xf numFmtId="0" fontId="18" fillId="5" borderId="24" xfId="0" applyFont="1" applyFill="1" applyBorder="1" applyAlignment="1">
      <alignment horizontal="center" vertical="center" wrapText="1" readingOrder="1"/>
    </xf>
    <xf numFmtId="0" fontId="18" fillId="5" borderId="25" xfId="0" applyFont="1" applyFill="1" applyBorder="1" applyAlignment="1">
      <alignment horizontal="center" vertical="center" wrapText="1" readingOrder="1"/>
    </xf>
    <xf numFmtId="0" fontId="18" fillId="5" borderId="26" xfId="0" applyFont="1" applyFill="1" applyBorder="1" applyAlignment="1">
      <alignment horizontal="center" vertical="center" wrapText="1" readingOrder="1"/>
    </xf>
    <xf numFmtId="0" fontId="18" fillId="5" borderId="27" xfId="0" applyFont="1" applyFill="1" applyBorder="1" applyAlignment="1">
      <alignment horizontal="center" vertical="center" wrapText="1" readingOrder="1"/>
    </xf>
    <xf numFmtId="0" fontId="15" fillId="0" borderId="1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6" fillId="10" borderId="0" xfId="0" applyFont="1" applyFill="1" applyAlignment="1">
      <alignment horizontal="center" vertical="center" textRotation="90" wrapText="1" readingOrder="1"/>
    </xf>
    <xf numFmtId="0" fontId="16" fillId="10" borderId="15" xfId="0" applyFont="1" applyFill="1" applyBorder="1" applyAlignment="1">
      <alignment horizontal="center" vertical="center" textRotation="90" wrapText="1" readingOrder="1"/>
    </xf>
    <xf numFmtId="0" fontId="21" fillId="0" borderId="0" xfId="0" applyFont="1" applyAlignment="1">
      <alignment horizontal="center" vertical="center" wrapText="1"/>
    </xf>
    <xf numFmtId="0" fontId="16" fillId="10" borderId="0" xfId="0" applyFont="1" applyFill="1" applyAlignment="1">
      <alignment horizontal="center" vertical="center" wrapText="1" readingOrder="1"/>
    </xf>
    <xf numFmtId="0" fontId="16" fillId="10" borderId="18" xfId="0" applyFont="1" applyFill="1" applyBorder="1" applyAlignment="1">
      <alignment horizontal="center" vertical="center" wrapText="1" readingOrder="1"/>
    </xf>
    <xf numFmtId="0" fontId="18" fillId="12" borderId="20" xfId="0" applyFont="1" applyFill="1" applyBorder="1" applyAlignment="1">
      <alignment horizontal="center" vertical="center" wrapText="1" readingOrder="1"/>
    </xf>
    <xf numFmtId="0" fontId="18" fillId="12" borderId="21" xfId="0" applyFont="1" applyFill="1" applyBorder="1" applyAlignment="1">
      <alignment horizontal="center" vertical="center" wrapText="1" readingOrder="1"/>
    </xf>
    <xf numFmtId="0" fontId="18" fillId="12" borderId="22" xfId="0" applyFont="1" applyFill="1" applyBorder="1" applyAlignment="1">
      <alignment horizontal="center" vertical="center" wrapText="1" readingOrder="1"/>
    </xf>
    <xf numFmtId="0" fontId="18" fillId="12" borderId="23" xfId="0" applyFont="1" applyFill="1" applyBorder="1" applyAlignment="1">
      <alignment horizontal="center" vertical="center" wrapText="1" readingOrder="1"/>
    </xf>
    <xf numFmtId="0" fontId="18" fillId="12" borderId="0" xfId="0" applyFont="1" applyFill="1" applyAlignment="1">
      <alignment horizontal="center" vertical="center" wrapText="1" readingOrder="1"/>
    </xf>
    <xf numFmtId="0" fontId="18" fillId="12" borderId="24" xfId="0" applyFont="1" applyFill="1" applyBorder="1" applyAlignment="1">
      <alignment horizontal="center" vertical="center" wrapText="1" readingOrder="1"/>
    </xf>
    <xf numFmtId="0" fontId="18" fillId="12" borderId="25" xfId="0" applyFont="1" applyFill="1" applyBorder="1" applyAlignment="1">
      <alignment horizontal="center" vertical="center" wrapText="1" readingOrder="1"/>
    </xf>
    <xf numFmtId="0" fontId="18" fillId="12" borderId="26" xfId="0" applyFont="1" applyFill="1" applyBorder="1" applyAlignment="1">
      <alignment horizontal="center" vertical="center" wrapText="1" readingOrder="1"/>
    </xf>
    <xf numFmtId="0" fontId="18" fillId="12" borderId="27" xfId="0" applyFont="1" applyFill="1" applyBorder="1" applyAlignment="1">
      <alignment horizontal="center" vertical="center" wrapText="1" readingOrder="1"/>
    </xf>
    <xf numFmtId="0" fontId="18" fillId="11" borderId="20" xfId="0" applyFont="1" applyFill="1" applyBorder="1" applyAlignment="1">
      <alignment horizontal="center" vertical="center" wrapText="1" readingOrder="1"/>
    </xf>
    <xf numFmtId="0" fontId="18" fillId="11" borderId="21" xfId="0" applyFont="1" applyFill="1" applyBorder="1" applyAlignment="1">
      <alignment horizontal="center" vertical="center" wrapText="1" readingOrder="1"/>
    </xf>
    <xf numFmtId="0" fontId="18" fillId="11" borderId="22" xfId="0" applyFont="1" applyFill="1" applyBorder="1" applyAlignment="1">
      <alignment horizontal="center" vertical="center" wrapText="1" readingOrder="1"/>
    </xf>
    <xf numFmtId="0" fontId="18" fillId="11" borderId="23" xfId="0" applyFont="1" applyFill="1" applyBorder="1" applyAlignment="1">
      <alignment horizontal="center" vertical="center" wrapText="1" readingOrder="1"/>
    </xf>
    <xf numFmtId="0" fontId="18" fillId="11" borderId="0" xfId="0" applyFont="1" applyFill="1" applyAlignment="1">
      <alignment horizontal="center" vertical="center" wrapText="1" readingOrder="1"/>
    </xf>
    <xf numFmtId="0" fontId="18" fillId="11" borderId="24" xfId="0" applyFont="1" applyFill="1" applyBorder="1" applyAlignment="1">
      <alignment horizontal="center" vertical="center" wrapText="1" readingOrder="1"/>
    </xf>
    <xf numFmtId="0" fontId="18" fillId="11" borderId="25" xfId="0" applyFont="1" applyFill="1" applyBorder="1" applyAlignment="1">
      <alignment horizontal="center" vertical="center" wrapText="1" readingOrder="1"/>
    </xf>
    <xf numFmtId="0" fontId="18" fillId="11" borderId="26" xfId="0" applyFont="1" applyFill="1" applyBorder="1" applyAlignment="1">
      <alignment horizontal="center" vertical="center" wrapText="1" readingOrder="1"/>
    </xf>
    <xf numFmtId="0" fontId="18" fillId="11" borderId="27" xfId="0" applyFont="1" applyFill="1" applyBorder="1" applyAlignment="1">
      <alignment horizontal="center" vertical="center" wrapText="1" readingOrder="1"/>
    </xf>
    <xf numFmtId="0" fontId="18" fillId="13" borderId="20" xfId="0" applyFont="1" applyFill="1" applyBorder="1" applyAlignment="1">
      <alignment horizontal="center" vertical="center" wrapText="1" readingOrder="1"/>
    </xf>
    <xf numFmtId="0" fontId="18" fillId="13" borderId="21" xfId="0" applyFont="1" applyFill="1" applyBorder="1" applyAlignment="1">
      <alignment horizontal="center" vertical="center" wrapText="1" readingOrder="1"/>
    </xf>
    <xf numFmtId="0" fontId="18" fillId="13" borderId="22" xfId="0" applyFont="1" applyFill="1" applyBorder="1" applyAlignment="1">
      <alignment horizontal="center" vertical="center" wrapText="1" readingOrder="1"/>
    </xf>
    <xf numFmtId="0" fontId="18" fillId="13" borderId="23" xfId="0" applyFont="1" applyFill="1" applyBorder="1" applyAlignment="1">
      <alignment horizontal="center" vertical="center" wrapText="1" readingOrder="1"/>
    </xf>
    <xf numFmtId="0" fontId="18" fillId="13" borderId="0" xfId="0" applyFont="1" applyFill="1" applyAlignment="1">
      <alignment horizontal="center" vertical="center" wrapText="1" readingOrder="1"/>
    </xf>
    <xf numFmtId="0" fontId="18" fillId="13" borderId="24" xfId="0" applyFont="1" applyFill="1" applyBorder="1" applyAlignment="1">
      <alignment horizontal="center" vertical="center" wrapText="1" readingOrder="1"/>
    </xf>
    <xf numFmtId="0" fontId="18" fillId="13" borderId="25" xfId="0" applyFont="1" applyFill="1" applyBorder="1" applyAlignment="1">
      <alignment horizontal="center" vertical="center" wrapText="1" readingOrder="1"/>
    </xf>
    <xf numFmtId="0" fontId="18" fillId="13" borderId="26" xfId="0" applyFont="1" applyFill="1" applyBorder="1" applyAlignment="1">
      <alignment horizontal="center" vertical="center" wrapText="1" readingOrder="1"/>
    </xf>
    <xf numFmtId="0" fontId="18" fillId="13" borderId="27" xfId="0" applyFont="1" applyFill="1" applyBorder="1" applyAlignment="1">
      <alignment horizontal="center" vertical="center" wrapText="1" readingOrder="1"/>
    </xf>
    <xf numFmtId="0" fontId="17" fillId="11" borderId="20" xfId="0" applyFont="1" applyFill="1" applyBorder="1" applyAlignment="1">
      <alignment horizontal="center" vertical="center" wrapText="1" readingOrder="1"/>
    </xf>
    <xf numFmtId="0" fontId="17" fillId="11" borderId="21" xfId="0" applyFont="1" applyFill="1" applyBorder="1" applyAlignment="1">
      <alignment horizontal="center" vertical="center" wrapText="1" readingOrder="1"/>
    </xf>
    <xf numFmtId="0" fontId="17" fillId="11" borderId="22" xfId="0" applyFont="1" applyFill="1" applyBorder="1" applyAlignment="1">
      <alignment horizontal="center" vertical="center" wrapText="1" readingOrder="1"/>
    </xf>
    <xf numFmtId="0" fontId="17" fillId="11" borderId="23" xfId="0" applyFont="1" applyFill="1" applyBorder="1" applyAlignment="1">
      <alignment horizontal="center" vertical="center" wrapText="1" readingOrder="1"/>
    </xf>
    <xf numFmtId="0" fontId="17" fillId="11" borderId="0" xfId="0" applyFont="1" applyFill="1" applyAlignment="1">
      <alignment horizontal="center" vertical="center" wrapText="1" readingOrder="1"/>
    </xf>
    <xf numFmtId="0" fontId="17" fillId="11" borderId="24" xfId="0" applyFont="1" applyFill="1" applyBorder="1" applyAlignment="1">
      <alignment horizontal="center" vertical="center" wrapText="1" readingOrder="1"/>
    </xf>
    <xf numFmtId="0" fontId="17" fillId="11" borderId="25" xfId="0" applyFont="1" applyFill="1" applyBorder="1" applyAlignment="1">
      <alignment horizontal="center" vertical="center" wrapText="1" readingOrder="1"/>
    </xf>
    <xf numFmtId="0" fontId="17" fillId="11" borderId="26" xfId="0" applyFont="1" applyFill="1" applyBorder="1" applyAlignment="1">
      <alignment horizontal="center" vertical="center" wrapText="1" readingOrder="1"/>
    </xf>
    <xf numFmtId="0" fontId="17" fillId="11" borderId="27" xfId="0" applyFont="1" applyFill="1" applyBorder="1" applyAlignment="1">
      <alignment horizontal="center" vertical="center" wrapText="1" readingOrder="1"/>
    </xf>
    <xf numFmtId="0" fontId="55" fillId="0" borderId="12" xfId="0" applyFont="1" applyBorder="1" applyAlignment="1">
      <alignment horizontal="center" vertical="center" wrapText="1"/>
    </xf>
    <xf numFmtId="0" fontId="55" fillId="0" borderId="19" xfId="0" applyFont="1" applyBorder="1" applyAlignment="1">
      <alignment horizontal="center" vertical="center"/>
    </xf>
    <xf numFmtId="0" fontId="55" fillId="0" borderId="14" xfId="0" applyFont="1" applyBorder="1" applyAlignment="1">
      <alignment horizontal="center" vertical="center" wrapText="1"/>
    </xf>
    <xf numFmtId="0" fontId="55" fillId="0" borderId="0" xfId="0" applyFont="1" applyAlignment="1">
      <alignment horizontal="center" vertical="center"/>
    </xf>
    <xf numFmtId="0" fontId="55" fillId="0" borderId="14" xfId="0" applyFont="1" applyBorder="1" applyAlignment="1">
      <alignment horizontal="center" vertical="center"/>
    </xf>
    <xf numFmtId="0" fontId="55" fillId="0" borderId="16" xfId="0" applyFont="1" applyBorder="1" applyAlignment="1">
      <alignment horizontal="center" vertical="center"/>
    </xf>
    <xf numFmtId="0" fontId="55" fillId="0" borderId="18" xfId="0" applyFont="1" applyBorder="1" applyAlignment="1">
      <alignment horizontal="center" vertical="center"/>
    </xf>
    <xf numFmtId="0" fontId="17" fillId="12" borderId="20" xfId="0" applyFont="1" applyFill="1" applyBorder="1" applyAlignment="1">
      <alignment horizontal="center" vertical="center" wrapText="1" readingOrder="1"/>
    </xf>
    <xf numFmtId="0" fontId="17" fillId="12" borderId="21" xfId="0" applyFont="1" applyFill="1" applyBorder="1" applyAlignment="1">
      <alignment horizontal="center" vertical="center" wrapText="1" readingOrder="1"/>
    </xf>
    <xf numFmtId="0" fontId="17" fillId="12" borderId="22" xfId="0" applyFont="1" applyFill="1" applyBorder="1" applyAlignment="1">
      <alignment horizontal="center" vertical="center" wrapText="1" readingOrder="1"/>
    </xf>
    <xf numFmtId="0" fontId="17" fillId="12" borderId="23" xfId="0" applyFont="1" applyFill="1" applyBorder="1" applyAlignment="1">
      <alignment horizontal="center" vertical="center" wrapText="1" readingOrder="1"/>
    </xf>
    <xf numFmtId="0" fontId="17" fillId="12" borderId="0" xfId="0" applyFont="1" applyFill="1" applyAlignment="1">
      <alignment horizontal="center" vertical="center" wrapText="1" readingOrder="1"/>
    </xf>
    <xf numFmtId="0" fontId="17" fillId="12" borderId="24" xfId="0" applyFont="1" applyFill="1" applyBorder="1" applyAlignment="1">
      <alignment horizontal="center" vertical="center" wrapText="1" readingOrder="1"/>
    </xf>
    <xf numFmtId="0" fontId="17" fillId="12" borderId="25" xfId="0" applyFont="1" applyFill="1" applyBorder="1" applyAlignment="1">
      <alignment horizontal="center" vertical="center" wrapText="1" readingOrder="1"/>
    </xf>
    <xf numFmtId="0" fontId="17" fillId="12" borderId="26" xfId="0" applyFont="1" applyFill="1" applyBorder="1" applyAlignment="1">
      <alignment horizontal="center" vertical="center" wrapText="1" readingOrder="1"/>
    </xf>
    <xf numFmtId="0" fontId="17" fillId="12" borderId="27" xfId="0" applyFont="1" applyFill="1" applyBorder="1" applyAlignment="1">
      <alignment horizontal="center" vertical="center" wrapText="1" readingOrder="1"/>
    </xf>
    <xf numFmtId="0" fontId="36" fillId="0" borderId="0" xfId="0" applyFont="1" applyAlignment="1">
      <alignment horizontal="center" vertical="center" wrapText="1"/>
    </xf>
    <xf numFmtId="0" fontId="19" fillId="0" borderId="0" xfId="0" applyFont="1" applyAlignment="1">
      <alignment horizontal="center" vertical="center" wrapText="1"/>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55" fillId="0" borderId="17" xfId="0" applyFont="1" applyBorder="1" applyAlignment="1">
      <alignment horizontal="center" vertical="center"/>
    </xf>
    <xf numFmtId="0" fontId="17" fillId="5" borderId="20" xfId="0" applyFont="1" applyFill="1" applyBorder="1" applyAlignment="1">
      <alignment horizontal="center" vertical="center" wrapText="1" readingOrder="1"/>
    </xf>
    <xf numFmtId="0" fontId="17" fillId="5" borderId="21" xfId="0" applyFont="1" applyFill="1" applyBorder="1" applyAlignment="1">
      <alignment horizontal="center" vertical="center" wrapText="1" readingOrder="1"/>
    </xf>
    <xf numFmtId="0" fontId="17" fillId="5" borderId="22" xfId="0" applyFont="1" applyFill="1" applyBorder="1" applyAlignment="1">
      <alignment horizontal="center" vertical="center" wrapText="1" readingOrder="1"/>
    </xf>
    <xf numFmtId="0" fontId="17" fillId="5" borderId="23" xfId="0" applyFont="1" applyFill="1" applyBorder="1" applyAlignment="1">
      <alignment horizontal="center" vertical="center" wrapText="1" readingOrder="1"/>
    </xf>
    <xf numFmtId="0" fontId="17" fillId="5" borderId="0" xfId="0" applyFont="1" applyFill="1" applyAlignment="1">
      <alignment horizontal="center" vertical="center" wrapText="1" readingOrder="1"/>
    </xf>
    <xf numFmtId="0" fontId="17" fillId="5" borderId="24" xfId="0" applyFont="1" applyFill="1" applyBorder="1" applyAlignment="1">
      <alignment horizontal="center" vertical="center" wrapText="1" readingOrder="1"/>
    </xf>
    <xf numFmtId="0" fontId="17" fillId="5" borderId="25" xfId="0" applyFont="1" applyFill="1" applyBorder="1" applyAlignment="1">
      <alignment horizontal="center" vertical="center" wrapText="1" readingOrder="1"/>
    </xf>
    <xf numFmtId="0" fontId="17" fillId="5" borderId="26" xfId="0" applyFont="1" applyFill="1" applyBorder="1" applyAlignment="1">
      <alignment horizontal="center" vertical="center" wrapText="1" readingOrder="1"/>
    </xf>
    <xf numFmtId="0" fontId="17" fillId="5" borderId="27" xfId="0" applyFont="1" applyFill="1" applyBorder="1" applyAlignment="1">
      <alignment horizontal="center" vertical="center" wrapText="1" readingOrder="1"/>
    </xf>
    <xf numFmtId="0" fontId="17" fillId="13" borderId="20" xfId="0" applyFont="1" applyFill="1" applyBorder="1" applyAlignment="1">
      <alignment horizontal="center" vertical="center" wrapText="1" readingOrder="1"/>
    </xf>
    <xf numFmtId="0" fontId="17" fillId="13" borderId="21" xfId="0" applyFont="1" applyFill="1" applyBorder="1" applyAlignment="1">
      <alignment horizontal="center" vertical="center" wrapText="1" readingOrder="1"/>
    </xf>
    <xf numFmtId="0" fontId="17" fillId="13" borderId="22" xfId="0" applyFont="1" applyFill="1" applyBorder="1" applyAlignment="1">
      <alignment horizontal="center" vertical="center" wrapText="1" readingOrder="1"/>
    </xf>
    <xf numFmtId="0" fontId="17" fillId="13" borderId="23" xfId="0" applyFont="1" applyFill="1" applyBorder="1" applyAlignment="1">
      <alignment horizontal="center" vertical="center" wrapText="1" readingOrder="1"/>
    </xf>
    <xf numFmtId="0" fontId="17" fillId="13" borderId="0" xfId="0" applyFont="1" applyFill="1" applyAlignment="1">
      <alignment horizontal="center" vertical="center" wrapText="1" readingOrder="1"/>
    </xf>
    <xf numFmtId="0" fontId="17" fillId="13" borderId="24" xfId="0" applyFont="1" applyFill="1" applyBorder="1" applyAlignment="1">
      <alignment horizontal="center" vertical="center" wrapText="1" readingOrder="1"/>
    </xf>
    <xf numFmtId="0" fontId="17" fillId="13" borderId="25" xfId="0" applyFont="1" applyFill="1" applyBorder="1" applyAlignment="1">
      <alignment horizontal="center" vertical="center" wrapText="1" readingOrder="1"/>
    </xf>
    <xf numFmtId="0" fontId="17" fillId="13" borderId="26" xfId="0" applyFont="1" applyFill="1" applyBorder="1" applyAlignment="1">
      <alignment horizontal="center" vertical="center" wrapText="1" readingOrder="1"/>
    </xf>
    <xf numFmtId="0" fontId="17" fillId="13" borderId="27" xfId="0" applyFont="1" applyFill="1" applyBorder="1" applyAlignment="1">
      <alignment horizontal="center" vertical="center" wrapText="1" readingOrder="1"/>
    </xf>
    <xf numFmtId="0" fontId="55" fillId="0" borderId="19" xfId="0" applyFont="1" applyBorder="1" applyAlignment="1">
      <alignment horizontal="center" vertical="center" wrapText="1"/>
    </xf>
    <xf numFmtId="0" fontId="20" fillId="0" borderId="0" xfId="0" applyFont="1" applyAlignment="1">
      <alignment horizontal="center" vertical="center"/>
    </xf>
    <xf numFmtId="0" fontId="38" fillId="0" borderId="0" xfId="0" applyFont="1" applyAlignment="1">
      <alignment horizontal="center" vertical="center"/>
    </xf>
    <xf numFmtId="0" fontId="35" fillId="15" borderId="31" xfId="0" applyFont="1" applyFill="1" applyBorder="1" applyAlignment="1">
      <alignment horizontal="center" vertical="center" wrapText="1" readingOrder="1"/>
    </xf>
    <xf numFmtId="0" fontId="35" fillId="15" borderId="32" xfId="0" applyFont="1" applyFill="1" applyBorder="1" applyAlignment="1">
      <alignment horizontal="center" vertical="center" wrapText="1" readingOrder="1"/>
    </xf>
    <xf numFmtId="0" fontId="35" fillId="15" borderId="43" xfId="0" applyFont="1" applyFill="1" applyBorder="1" applyAlignment="1">
      <alignment horizontal="center" vertical="center" wrapText="1" readingOrder="1"/>
    </xf>
    <xf numFmtId="0" fontId="30" fillId="3" borderId="0" xfId="0" applyFont="1" applyFill="1" applyAlignment="1">
      <alignment horizontal="justify" vertical="center" wrapText="1"/>
    </xf>
    <xf numFmtId="0" fontId="32" fillId="15" borderId="40" xfId="0" applyFont="1" applyFill="1" applyBorder="1" applyAlignment="1">
      <alignment horizontal="center" vertical="center" wrapText="1" readingOrder="1"/>
    </xf>
    <xf numFmtId="0" fontId="32" fillId="15" borderId="41" xfId="0" applyFont="1" applyFill="1" applyBorder="1" applyAlignment="1">
      <alignment horizontal="center" vertical="center" wrapText="1" readingOrder="1"/>
    </xf>
    <xf numFmtId="0" fontId="32" fillId="3" borderId="38" xfId="0" applyFont="1" applyFill="1" applyBorder="1" applyAlignment="1">
      <alignment horizontal="center" vertical="center" wrapText="1" readingOrder="1"/>
    </xf>
    <xf numFmtId="0" fontId="32" fillId="3" borderId="33" xfId="0" applyFont="1" applyFill="1" applyBorder="1" applyAlignment="1">
      <alignment horizontal="center" vertical="center" wrapText="1" readingOrder="1"/>
    </xf>
    <xf numFmtId="0" fontId="32" fillId="3" borderId="30" xfId="0" applyFont="1" applyFill="1" applyBorder="1" applyAlignment="1">
      <alignment horizontal="center" vertical="center" wrapText="1" readingOrder="1"/>
    </xf>
    <xf numFmtId="0" fontId="32" fillId="3" borderId="29" xfId="0" applyFont="1" applyFill="1" applyBorder="1" applyAlignment="1">
      <alignment horizontal="center" vertical="center" wrapText="1" readingOrder="1"/>
    </xf>
    <xf numFmtId="0" fontId="32" fillId="3" borderId="35" xfId="0" applyFont="1" applyFill="1" applyBorder="1" applyAlignment="1">
      <alignment horizontal="center" vertical="center" wrapText="1" readingOrder="1"/>
    </xf>
    <xf numFmtId="0" fontId="32" fillId="3" borderId="36" xfId="0" applyFont="1" applyFill="1" applyBorder="1" applyAlignment="1">
      <alignment horizontal="center" vertical="center" wrapText="1" readingOrder="1"/>
    </xf>
    <xf numFmtId="0" fontId="52" fillId="0" borderId="72" xfId="0" applyFont="1" applyBorder="1" applyAlignment="1" applyProtection="1">
      <alignment horizontal="center" vertical="center"/>
      <protection hidden="1"/>
    </xf>
    <xf numFmtId="0" fontId="52" fillId="0" borderId="74" xfId="0" applyFont="1" applyBorder="1" applyAlignment="1" applyProtection="1">
      <alignment horizontal="center" vertical="center"/>
      <protection hidden="1"/>
    </xf>
    <xf numFmtId="9" fontId="0" fillId="0" borderId="72" xfId="0" applyNumberFormat="1" applyFont="1" applyBorder="1" applyAlignment="1" applyProtection="1">
      <alignment horizontal="center" vertical="center" wrapText="1"/>
      <protection hidden="1"/>
    </xf>
    <xf numFmtId="9" fontId="0" fillId="0" borderId="74" xfId="0" applyNumberFormat="1" applyFont="1" applyBorder="1" applyAlignment="1" applyProtection="1">
      <alignment horizontal="center" vertical="center" wrapText="1"/>
      <protection hidden="1"/>
    </xf>
    <xf numFmtId="0" fontId="52" fillId="0" borderId="72" xfId="0" applyFont="1" applyBorder="1" applyAlignment="1" applyProtection="1">
      <alignment horizontal="center" vertical="center" wrapText="1"/>
      <protection hidden="1"/>
    </xf>
    <xf numFmtId="0" fontId="52" fillId="0" borderId="74" xfId="0" applyFont="1" applyBorder="1" applyAlignment="1" applyProtection="1">
      <alignment horizontal="center" vertical="center" wrapText="1"/>
      <protection hidden="1"/>
    </xf>
    <xf numFmtId="0" fontId="72" fillId="0" borderId="72" xfId="0" applyFont="1" applyBorder="1" applyAlignment="1" applyProtection="1">
      <alignment horizontal="center" vertical="center"/>
      <protection hidden="1"/>
    </xf>
    <xf numFmtId="0" fontId="72" fillId="0" borderId="74" xfId="0" applyFont="1" applyBorder="1" applyAlignment="1" applyProtection="1">
      <alignment horizontal="center" vertical="center"/>
      <protection hidden="1"/>
    </xf>
    <xf numFmtId="9" fontId="70" fillId="0" borderId="72" xfId="0" applyNumberFormat="1" applyFont="1" applyBorder="1" applyAlignment="1" applyProtection="1">
      <alignment horizontal="center" vertical="center" wrapText="1"/>
      <protection hidden="1"/>
    </xf>
    <xf numFmtId="9" fontId="70" fillId="0" borderId="74" xfId="0" applyNumberFormat="1" applyFont="1" applyBorder="1" applyAlignment="1" applyProtection="1">
      <alignment horizontal="center" vertical="center" wrapText="1"/>
      <protection hidden="1"/>
    </xf>
    <xf numFmtId="0" fontId="72" fillId="0" borderId="72" xfId="0" applyFont="1" applyBorder="1" applyAlignment="1" applyProtection="1">
      <alignment horizontal="center" vertical="center" wrapText="1"/>
      <protection hidden="1"/>
    </xf>
    <xf numFmtId="0" fontId="72" fillId="0" borderId="74" xfId="0" applyFont="1" applyBorder="1" applyAlignment="1" applyProtection="1">
      <alignment horizontal="center" vertical="center" wrapText="1"/>
      <protection hidden="1"/>
    </xf>
    <xf numFmtId="0" fontId="72" fillId="0" borderId="77" xfId="0" applyFont="1" applyBorder="1" applyAlignment="1" applyProtection="1">
      <alignment horizontal="center" vertical="center"/>
      <protection hidden="1"/>
    </xf>
    <xf numFmtId="9" fontId="70" fillId="0" borderId="77" xfId="0" applyNumberFormat="1" applyFont="1" applyBorder="1" applyAlignment="1" applyProtection="1">
      <alignment horizontal="center" vertical="center" wrapText="1"/>
      <protection hidden="1"/>
    </xf>
    <xf numFmtId="0" fontId="72" fillId="0" borderId="77" xfId="0" applyFont="1" applyBorder="1" applyAlignment="1" applyProtection="1">
      <alignment horizontal="center" vertical="center" wrapText="1"/>
      <protection hidden="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ercent" xfId="1" builtinId="5"/>
  </cellStyles>
  <dxfs count="92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40</xdr:col>
      <xdr:colOff>612323</xdr:colOff>
      <xdr:row>0</xdr:row>
      <xdr:rowOff>163286</xdr:rowOff>
    </xdr:from>
    <xdr:to>
      <xdr:col>43</xdr:col>
      <xdr:colOff>2149926</xdr:colOff>
      <xdr:row>6</xdr:row>
      <xdr:rowOff>0</xdr:rowOff>
    </xdr:to>
    <xdr:pic>
      <xdr:nvPicPr>
        <xdr:cNvPr id="2" name="image11.png">
          <a:extLst>
            <a:ext uri="{FF2B5EF4-FFF2-40B4-BE49-F238E27FC236}">
              <a16:creationId xmlns:a16="http://schemas.microsoft.com/office/drawing/2014/main" id="{C2BF5A82-EE27-4073-A9A9-1F33CB7F10DE}"/>
            </a:ext>
          </a:extLst>
        </xdr:cNvPr>
        <xdr:cNvPicPr/>
      </xdr:nvPicPr>
      <xdr:blipFill>
        <a:blip xmlns:r="http://schemas.openxmlformats.org/officeDocument/2006/relationships" r:embed="rId1"/>
        <a:srcRect/>
        <a:stretch>
          <a:fillRect/>
        </a:stretch>
      </xdr:blipFill>
      <xdr:spPr>
        <a:xfrm>
          <a:off x="31269216" y="163286"/>
          <a:ext cx="1986642" cy="1064380"/>
        </a:xfrm>
        <a:prstGeom prst="rect">
          <a:avLst/>
        </a:prstGeom>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9"/>
  <sheetViews>
    <sheetView topLeftCell="A37" zoomScale="110" zoomScaleNormal="110" workbookViewId="0">
      <selection activeCell="B48" sqref="B48"/>
    </sheetView>
  </sheetViews>
  <sheetFormatPr baseColWidth="10" defaultColWidth="11.5" defaultRowHeight="15"/>
  <cols>
    <col min="1" max="1" width="2.83203125" style="32" customWidth="1"/>
    <col min="2" max="3" width="24.6640625" style="32" customWidth="1"/>
    <col min="4" max="4" width="16" style="32" customWidth="1"/>
    <col min="5" max="5" width="24.6640625" style="32" customWidth="1"/>
    <col min="6" max="6" width="27.6640625" style="32" customWidth="1"/>
    <col min="7" max="8" width="24.6640625" style="32" customWidth="1"/>
    <col min="9" max="16384" width="11.5" style="32"/>
  </cols>
  <sheetData>
    <row r="1" spans="2:8" ht="16" thickBot="1"/>
    <row r="2" spans="2:8" ht="18">
      <c r="B2" s="354" t="s">
        <v>0</v>
      </c>
      <c r="C2" s="355"/>
      <c r="D2" s="355"/>
      <c r="E2" s="355"/>
      <c r="F2" s="355"/>
      <c r="G2" s="355"/>
      <c r="H2" s="356"/>
    </row>
    <row r="3" spans="2:8">
      <c r="B3" s="33"/>
      <c r="C3" s="34"/>
      <c r="D3" s="34"/>
      <c r="E3" s="34"/>
      <c r="F3" s="34"/>
      <c r="G3" s="34"/>
      <c r="H3" s="35"/>
    </row>
    <row r="4" spans="2:8" ht="63" customHeight="1">
      <c r="B4" s="357" t="s">
        <v>1</v>
      </c>
      <c r="C4" s="358"/>
      <c r="D4" s="358"/>
      <c r="E4" s="358"/>
      <c r="F4" s="358"/>
      <c r="G4" s="358"/>
      <c r="H4" s="359"/>
    </row>
    <row r="5" spans="2:8" ht="63" customHeight="1">
      <c r="B5" s="360"/>
      <c r="C5" s="361"/>
      <c r="D5" s="361"/>
      <c r="E5" s="361"/>
      <c r="F5" s="361"/>
      <c r="G5" s="361"/>
      <c r="H5" s="362"/>
    </row>
    <row r="6" spans="2:8">
      <c r="B6" s="363" t="s">
        <v>2</v>
      </c>
      <c r="C6" s="364"/>
      <c r="D6" s="364"/>
      <c r="E6" s="364"/>
      <c r="F6" s="364"/>
      <c r="G6" s="364"/>
      <c r="H6" s="365"/>
    </row>
    <row r="7" spans="2:8" ht="95.25" customHeight="1">
      <c r="B7" s="373" t="s">
        <v>3</v>
      </c>
      <c r="C7" s="374"/>
      <c r="D7" s="374"/>
      <c r="E7" s="374"/>
      <c r="F7" s="374"/>
      <c r="G7" s="374"/>
      <c r="H7" s="375"/>
    </row>
    <row r="8" spans="2:8">
      <c r="B8" s="69"/>
      <c r="C8" s="70"/>
      <c r="D8" s="70"/>
      <c r="E8" s="70"/>
      <c r="F8" s="70"/>
      <c r="G8" s="70"/>
      <c r="H8" s="71"/>
    </row>
    <row r="9" spans="2:8" ht="16.5" customHeight="1">
      <c r="B9" s="366" t="s">
        <v>4</v>
      </c>
      <c r="C9" s="367"/>
      <c r="D9" s="367"/>
      <c r="E9" s="367"/>
      <c r="F9" s="367"/>
      <c r="G9" s="367"/>
      <c r="H9" s="368"/>
    </row>
    <row r="10" spans="2:8" ht="44.25" customHeight="1">
      <c r="B10" s="366"/>
      <c r="C10" s="367"/>
      <c r="D10" s="367"/>
      <c r="E10" s="367"/>
      <c r="F10" s="367"/>
      <c r="G10" s="367"/>
      <c r="H10" s="368"/>
    </row>
    <row r="11" spans="2:8" ht="16" thickBot="1">
      <c r="B11" s="58"/>
      <c r="C11" s="61"/>
      <c r="D11" s="66"/>
      <c r="E11" s="67"/>
      <c r="F11" s="67"/>
      <c r="G11" s="68"/>
      <c r="H11" s="62"/>
    </row>
    <row r="12" spans="2:8" ht="16" thickTop="1">
      <c r="B12" s="58"/>
      <c r="C12" s="369" t="s">
        <v>5</v>
      </c>
      <c r="D12" s="370"/>
      <c r="E12" s="371" t="s">
        <v>6</v>
      </c>
      <c r="F12" s="372"/>
      <c r="G12" s="61"/>
      <c r="H12" s="62"/>
    </row>
    <row r="13" spans="2:8" ht="35.25" customHeight="1">
      <c r="B13" s="58"/>
      <c r="C13" s="341" t="s">
        <v>7</v>
      </c>
      <c r="D13" s="342"/>
      <c r="E13" s="343" t="s">
        <v>8</v>
      </c>
      <c r="F13" s="344"/>
      <c r="G13" s="61"/>
      <c r="H13" s="62"/>
    </row>
    <row r="14" spans="2:8" ht="17.25" customHeight="1">
      <c r="B14" s="58"/>
      <c r="C14" s="341" t="s">
        <v>9</v>
      </c>
      <c r="D14" s="342"/>
      <c r="E14" s="343" t="s">
        <v>10</v>
      </c>
      <c r="F14" s="344"/>
      <c r="G14" s="61"/>
      <c r="H14" s="62"/>
    </row>
    <row r="15" spans="2:8" ht="19.5" customHeight="1">
      <c r="B15" s="58"/>
      <c r="C15" s="341" t="s">
        <v>11</v>
      </c>
      <c r="D15" s="342"/>
      <c r="E15" s="343" t="s">
        <v>12</v>
      </c>
      <c r="F15" s="344"/>
      <c r="G15" s="61"/>
      <c r="H15" s="62"/>
    </row>
    <row r="16" spans="2:8" ht="69.75" customHeight="1">
      <c r="B16" s="58"/>
      <c r="C16" s="341" t="s">
        <v>13</v>
      </c>
      <c r="D16" s="342"/>
      <c r="E16" s="343" t="s">
        <v>14</v>
      </c>
      <c r="F16" s="344"/>
      <c r="G16" s="61"/>
      <c r="H16" s="62"/>
    </row>
    <row r="17" spans="2:8" ht="34.5" customHeight="1">
      <c r="B17" s="58"/>
      <c r="C17" s="345" t="s">
        <v>15</v>
      </c>
      <c r="D17" s="346"/>
      <c r="E17" s="337" t="s">
        <v>16</v>
      </c>
      <c r="F17" s="338"/>
      <c r="G17" s="61"/>
      <c r="H17" s="62"/>
    </row>
    <row r="18" spans="2:8" ht="27.75" customHeight="1">
      <c r="B18" s="58"/>
      <c r="C18" s="345" t="s">
        <v>17</v>
      </c>
      <c r="D18" s="346"/>
      <c r="E18" s="337" t="s">
        <v>18</v>
      </c>
      <c r="F18" s="338"/>
      <c r="G18" s="61"/>
      <c r="H18" s="62"/>
    </row>
    <row r="19" spans="2:8" ht="28.5" customHeight="1">
      <c r="B19" s="58"/>
      <c r="C19" s="345" t="s">
        <v>19</v>
      </c>
      <c r="D19" s="346"/>
      <c r="E19" s="337" t="s">
        <v>20</v>
      </c>
      <c r="F19" s="338"/>
      <c r="G19" s="61"/>
      <c r="H19" s="62"/>
    </row>
    <row r="20" spans="2:8" ht="72.75" customHeight="1">
      <c r="B20" s="58"/>
      <c r="C20" s="345" t="s">
        <v>21</v>
      </c>
      <c r="D20" s="346"/>
      <c r="E20" s="337" t="s">
        <v>22</v>
      </c>
      <c r="F20" s="338"/>
      <c r="G20" s="61"/>
      <c r="H20" s="62"/>
    </row>
    <row r="21" spans="2:8" ht="64.5" customHeight="1">
      <c r="B21" s="58"/>
      <c r="C21" s="345" t="s">
        <v>23</v>
      </c>
      <c r="D21" s="346"/>
      <c r="E21" s="337" t="s">
        <v>24</v>
      </c>
      <c r="F21" s="338"/>
      <c r="G21" s="61"/>
      <c r="H21" s="62"/>
    </row>
    <row r="22" spans="2:8" ht="71.25" customHeight="1">
      <c r="B22" s="58"/>
      <c r="C22" s="345" t="s">
        <v>25</v>
      </c>
      <c r="D22" s="346"/>
      <c r="E22" s="337" t="s">
        <v>26</v>
      </c>
      <c r="F22" s="338"/>
      <c r="G22" s="61"/>
      <c r="H22" s="62"/>
    </row>
    <row r="23" spans="2:8" ht="55.5" customHeight="1">
      <c r="B23" s="58"/>
      <c r="C23" s="339" t="s">
        <v>27</v>
      </c>
      <c r="D23" s="340"/>
      <c r="E23" s="337" t="s">
        <v>28</v>
      </c>
      <c r="F23" s="338"/>
      <c r="G23" s="61"/>
      <c r="H23" s="62"/>
    </row>
    <row r="24" spans="2:8" ht="42" customHeight="1">
      <c r="B24" s="58"/>
      <c r="C24" s="339" t="s">
        <v>29</v>
      </c>
      <c r="D24" s="340"/>
      <c r="E24" s="337" t="s">
        <v>30</v>
      </c>
      <c r="F24" s="338"/>
      <c r="G24" s="61"/>
      <c r="H24" s="62"/>
    </row>
    <row r="25" spans="2:8" ht="59.25" customHeight="1">
      <c r="B25" s="58"/>
      <c r="C25" s="339" t="s">
        <v>31</v>
      </c>
      <c r="D25" s="340"/>
      <c r="E25" s="337" t="s">
        <v>32</v>
      </c>
      <c r="F25" s="338"/>
      <c r="G25" s="61"/>
      <c r="H25" s="62"/>
    </row>
    <row r="26" spans="2:8" ht="23.25" customHeight="1">
      <c r="B26" s="58"/>
      <c r="C26" s="339" t="s">
        <v>33</v>
      </c>
      <c r="D26" s="340"/>
      <c r="E26" s="337" t="s">
        <v>34</v>
      </c>
      <c r="F26" s="338"/>
      <c r="G26" s="61"/>
      <c r="H26" s="62"/>
    </row>
    <row r="27" spans="2:8" ht="30.75" customHeight="1">
      <c r="B27" s="58"/>
      <c r="C27" s="339" t="s">
        <v>35</v>
      </c>
      <c r="D27" s="340"/>
      <c r="E27" s="337" t="s">
        <v>36</v>
      </c>
      <c r="F27" s="338"/>
      <c r="G27" s="61"/>
      <c r="H27" s="62"/>
    </row>
    <row r="28" spans="2:8" ht="35.25" customHeight="1">
      <c r="B28" s="58"/>
      <c r="C28" s="339" t="s">
        <v>37</v>
      </c>
      <c r="D28" s="340"/>
      <c r="E28" s="337" t="s">
        <v>38</v>
      </c>
      <c r="F28" s="338"/>
      <c r="G28" s="61"/>
      <c r="H28" s="62"/>
    </row>
    <row r="29" spans="2:8" ht="33" customHeight="1">
      <c r="B29" s="58"/>
      <c r="C29" s="339" t="s">
        <v>37</v>
      </c>
      <c r="D29" s="340"/>
      <c r="E29" s="337" t="s">
        <v>38</v>
      </c>
      <c r="F29" s="338"/>
      <c r="G29" s="61"/>
      <c r="H29" s="62"/>
    </row>
    <row r="30" spans="2:8" ht="30" customHeight="1">
      <c r="B30" s="58"/>
      <c r="C30" s="339" t="s">
        <v>39</v>
      </c>
      <c r="D30" s="340"/>
      <c r="E30" s="337" t="s">
        <v>40</v>
      </c>
      <c r="F30" s="338"/>
      <c r="G30" s="61"/>
      <c r="H30" s="62"/>
    </row>
    <row r="31" spans="2:8" ht="35.25" customHeight="1">
      <c r="B31" s="58"/>
      <c r="C31" s="339" t="s">
        <v>41</v>
      </c>
      <c r="D31" s="340"/>
      <c r="E31" s="337" t="s">
        <v>42</v>
      </c>
      <c r="F31" s="338"/>
      <c r="G31" s="61"/>
      <c r="H31" s="62"/>
    </row>
    <row r="32" spans="2:8" ht="31.5" customHeight="1">
      <c r="B32" s="58"/>
      <c r="C32" s="339" t="s">
        <v>43</v>
      </c>
      <c r="D32" s="340"/>
      <c r="E32" s="337" t="s">
        <v>44</v>
      </c>
      <c r="F32" s="338"/>
      <c r="G32" s="61"/>
      <c r="H32" s="62"/>
    </row>
    <row r="33" spans="2:8" ht="35.25" customHeight="1">
      <c r="B33" s="58"/>
      <c r="C33" s="339" t="s">
        <v>45</v>
      </c>
      <c r="D33" s="340"/>
      <c r="E33" s="337" t="s">
        <v>46</v>
      </c>
      <c r="F33" s="338"/>
      <c r="G33" s="61"/>
      <c r="H33" s="62"/>
    </row>
    <row r="34" spans="2:8" ht="59.25" customHeight="1">
      <c r="B34" s="58"/>
      <c r="C34" s="339" t="s">
        <v>47</v>
      </c>
      <c r="D34" s="340"/>
      <c r="E34" s="337" t="s">
        <v>48</v>
      </c>
      <c r="F34" s="338"/>
      <c r="G34" s="61"/>
      <c r="H34" s="62"/>
    </row>
    <row r="35" spans="2:8" ht="29.25" customHeight="1">
      <c r="B35" s="58"/>
      <c r="C35" s="339" t="s">
        <v>49</v>
      </c>
      <c r="D35" s="340"/>
      <c r="E35" s="337" t="s">
        <v>50</v>
      </c>
      <c r="F35" s="338"/>
      <c r="G35" s="61"/>
      <c r="H35" s="62"/>
    </row>
    <row r="36" spans="2:8" ht="82.5" customHeight="1">
      <c r="B36" s="58"/>
      <c r="C36" s="339" t="s">
        <v>51</v>
      </c>
      <c r="D36" s="340"/>
      <c r="E36" s="337" t="s">
        <v>52</v>
      </c>
      <c r="F36" s="338"/>
      <c r="G36" s="61"/>
      <c r="H36" s="62"/>
    </row>
    <row r="37" spans="2:8" ht="46.5" customHeight="1">
      <c r="B37" s="58"/>
      <c r="C37" s="339" t="s">
        <v>53</v>
      </c>
      <c r="D37" s="340"/>
      <c r="E37" s="337" t="s">
        <v>54</v>
      </c>
      <c r="F37" s="338"/>
      <c r="G37" s="61"/>
      <c r="H37" s="62"/>
    </row>
    <row r="38" spans="2:8" ht="6.75" customHeight="1" thickBot="1">
      <c r="B38" s="58"/>
      <c r="C38" s="350"/>
      <c r="D38" s="351"/>
      <c r="E38" s="352"/>
      <c r="F38" s="353"/>
      <c r="G38" s="61"/>
      <c r="H38" s="62"/>
    </row>
    <row r="39" spans="2:8" ht="16" thickTop="1">
      <c r="B39" s="58"/>
      <c r="C39" s="59"/>
      <c r="D39" s="59"/>
      <c r="E39" s="60"/>
      <c r="F39" s="60"/>
      <c r="G39" s="61"/>
      <c r="H39" s="62"/>
    </row>
    <row r="40" spans="2:8" ht="21" customHeight="1">
      <c r="B40" s="347" t="s">
        <v>55</v>
      </c>
      <c r="C40" s="348"/>
      <c r="D40" s="348"/>
      <c r="E40" s="348"/>
      <c r="F40" s="348"/>
      <c r="G40" s="348"/>
      <c r="H40" s="349"/>
    </row>
    <row r="41" spans="2:8" ht="20.25" customHeight="1">
      <c r="B41" s="347" t="s">
        <v>56</v>
      </c>
      <c r="C41" s="348"/>
      <c r="D41" s="348"/>
      <c r="E41" s="348"/>
      <c r="F41" s="348"/>
      <c r="G41" s="348"/>
      <c r="H41" s="349"/>
    </row>
    <row r="42" spans="2:8" ht="20.25" customHeight="1">
      <c r="B42" s="347" t="s">
        <v>57</v>
      </c>
      <c r="C42" s="348"/>
      <c r="D42" s="348"/>
      <c r="E42" s="348"/>
      <c r="F42" s="348"/>
      <c r="G42" s="348"/>
      <c r="H42" s="349"/>
    </row>
    <row r="43" spans="2:8" ht="20.25" customHeight="1">
      <c r="B43" s="347" t="s">
        <v>58</v>
      </c>
      <c r="C43" s="348"/>
      <c r="D43" s="348"/>
      <c r="E43" s="348"/>
      <c r="F43" s="348"/>
      <c r="G43" s="348"/>
      <c r="H43" s="349"/>
    </row>
    <row r="44" spans="2:8">
      <c r="B44" s="347" t="s">
        <v>59</v>
      </c>
      <c r="C44" s="348"/>
      <c r="D44" s="348"/>
      <c r="E44" s="348"/>
      <c r="F44" s="348"/>
      <c r="G44" s="348"/>
      <c r="H44" s="349"/>
    </row>
    <row r="45" spans="2:8" ht="16" thickBot="1">
      <c r="B45" s="63"/>
      <c r="C45" s="64"/>
      <c r="D45" s="64"/>
      <c r="E45" s="64"/>
      <c r="F45" s="64"/>
      <c r="G45" s="64"/>
      <c r="H45" s="65"/>
    </row>
    <row r="47" spans="2:8">
      <c r="B47" s="72" t="s">
        <v>60</v>
      </c>
    </row>
    <row r="48" spans="2:8">
      <c r="B48" s="32" t="s">
        <v>61</v>
      </c>
    </row>
    <row r="49" spans="2:2">
      <c r="B49" s="32" t="s">
        <v>62</v>
      </c>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KA68"/>
  <sheetViews>
    <sheetView tabSelected="1" topLeftCell="A14" zoomScale="50" zoomScaleNormal="65" workbookViewId="0">
      <pane ySplit="1" topLeftCell="A15" activePane="bottomLeft" state="frozen"/>
      <selection activeCell="A14" sqref="A14"/>
      <selection pane="bottomLeft" activeCell="U60" activeCellId="2" sqref="S60:S65 T60:T65 U60:U65"/>
    </sheetView>
  </sheetViews>
  <sheetFormatPr baseColWidth="10" defaultColWidth="11.5" defaultRowHeight="15"/>
  <cols>
    <col min="1" max="1" width="10.5" style="130" customWidth="1"/>
    <col min="2" max="2" width="20.33203125" style="130" customWidth="1"/>
    <col min="3" max="3" width="46.5" style="130" customWidth="1"/>
    <col min="4" max="4" width="17.83203125" style="130" customWidth="1"/>
    <col min="5" max="5" width="14.1640625" style="130" customWidth="1"/>
    <col min="6" max="6" width="17.6640625" style="130" customWidth="1"/>
    <col min="7" max="7" width="31.6640625" style="162" customWidth="1"/>
    <col min="8" max="8" width="53" style="156" customWidth="1"/>
    <col min="9" max="9" width="27.1640625" style="156" customWidth="1"/>
    <col min="10" max="10" width="17.83203125" style="156" bestFit="1" customWidth="1"/>
    <col min="11" max="11" width="26.1640625" style="156" customWidth="1"/>
    <col min="12" max="12" width="25.33203125" style="156" customWidth="1"/>
    <col min="13" max="13" width="19" style="156" customWidth="1"/>
    <col min="14" max="14" width="17.83203125" style="156" customWidth="1"/>
    <col min="15" max="15" width="16.5" style="156" customWidth="1"/>
    <col min="16" max="16" width="7.83203125" style="156" bestFit="1" customWidth="1"/>
    <col min="17" max="17" width="27.33203125" style="156" bestFit="1" customWidth="1"/>
    <col min="18" max="18" width="22.1640625" style="156" customWidth="1"/>
    <col min="19" max="19" width="17.5" style="156" customWidth="1"/>
    <col min="20" max="20" width="7.83203125" style="156" bestFit="1" customWidth="1"/>
    <col min="21" max="21" width="16" style="156" customWidth="1"/>
    <col min="22" max="22" width="5.83203125" style="156" customWidth="1"/>
    <col min="23" max="23" width="46.5" style="156" customWidth="1"/>
    <col min="24" max="24" width="15.1640625" style="156" bestFit="1" customWidth="1"/>
    <col min="25" max="25" width="6.83203125" style="156" customWidth="1"/>
    <col min="26" max="26" width="5" style="156" customWidth="1"/>
    <col min="27" max="27" width="7" style="156" customWidth="1"/>
    <col min="28" max="28" width="7.1640625" style="156" customWidth="1"/>
    <col min="29" max="29" width="6.6640625" style="156" customWidth="1"/>
    <col min="30" max="30" width="7.5" style="156" customWidth="1"/>
    <col min="31" max="31" width="7.33203125" style="161" customWidth="1"/>
    <col min="32" max="32" width="8.6640625" style="156" customWidth="1"/>
    <col min="33" max="33" width="10.5" style="156" customWidth="1"/>
    <col min="34" max="34" width="9.6640625" style="156" customWidth="1"/>
    <col min="35" max="35" width="9.1640625" style="156" customWidth="1"/>
    <col min="36" max="36" width="8.5" style="156" customWidth="1"/>
    <col min="37" max="37" width="7.33203125" style="156" customWidth="1"/>
    <col min="38" max="38" width="33.33203125" style="156" customWidth="1"/>
    <col min="39" max="39" width="24.6640625" style="156" customWidth="1"/>
    <col min="40" max="40" width="20.33203125" style="156" customWidth="1"/>
    <col min="41" max="41" width="17.5" style="156" hidden="1" customWidth="1"/>
    <col min="42" max="42" width="29.33203125" style="156" hidden="1" customWidth="1"/>
    <col min="43" max="43" width="21" style="156" hidden="1" customWidth="1"/>
    <col min="44" max="44" width="31.33203125" style="156" customWidth="1"/>
    <col min="45" max="16384" width="11.5" style="156"/>
  </cols>
  <sheetData>
    <row r="1" spans="1:287">
      <c r="A1" s="122"/>
      <c r="B1" s="122"/>
      <c r="C1" s="122"/>
      <c r="D1" s="122"/>
      <c r="E1" s="122"/>
      <c r="F1" s="122"/>
      <c r="G1" s="164"/>
      <c r="H1" s="123"/>
      <c r="I1" s="123"/>
      <c r="J1" s="123"/>
      <c r="K1" s="123"/>
      <c r="L1" s="123"/>
      <c r="M1" s="123"/>
      <c r="N1" s="123"/>
      <c r="O1" s="123"/>
      <c r="P1" s="123"/>
      <c r="Q1" s="123"/>
      <c r="R1" s="123"/>
      <c r="S1" s="123"/>
      <c r="T1" s="123"/>
      <c r="U1" s="123"/>
      <c r="V1" s="123"/>
      <c r="W1" s="123"/>
      <c r="X1" s="123"/>
      <c r="Y1" s="123"/>
      <c r="Z1" s="123"/>
      <c r="AA1" s="123"/>
      <c r="AB1" s="123"/>
      <c r="AC1" s="123"/>
      <c r="AD1" s="123"/>
      <c r="AE1" s="158"/>
      <c r="AF1" s="123"/>
      <c r="AG1" s="123"/>
      <c r="AH1" s="123"/>
      <c r="AI1" s="123"/>
      <c r="AJ1" s="123"/>
      <c r="AK1" s="123"/>
      <c r="AL1" s="123"/>
      <c r="AM1" s="123"/>
      <c r="AN1" s="123"/>
      <c r="AO1" s="123"/>
      <c r="AP1" s="123"/>
      <c r="AQ1" s="123"/>
      <c r="AR1" s="123"/>
    </row>
    <row r="2" spans="1:287">
      <c r="A2" s="122"/>
      <c r="B2" s="122"/>
      <c r="C2" s="124" t="s">
        <v>63</v>
      </c>
      <c r="D2" s="157"/>
      <c r="E2" s="122"/>
      <c r="F2" s="122"/>
      <c r="G2" s="164"/>
      <c r="H2" s="123"/>
      <c r="I2" s="123"/>
      <c r="J2" s="123"/>
      <c r="K2" s="123"/>
      <c r="L2" s="123"/>
      <c r="M2" s="123"/>
      <c r="N2" s="123"/>
      <c r="O2" s="123"/>
      <c r="P2" s="123"/>
      <c r="Q2" s="123"/>
      <c r="R2" s="123"/>
      <c r="S2" s="123"/>
      <c r="T2" s="123"/>
      <c r="U2" s="123"/>
      <c r="V2" s="123"/>
      <c r="W2" s="123"/>
      <c r="X2" s="123"/>
      <c r="Y2" s="123"/>
      <c r="Z2" s="123"/>
      <c r="AA2" s="123"/>
      <c r="AB2" s="123"/>
      <c r="AC2" s="123"/>
      <c r="AD2" s="123"/>
      <c r="AE2" s="158"/>
      <c r="AF2" s="123"/>
      <c r="AG2" s="123"/>
      <c r="AH2" s="123"/>
      <c r="AI2" s="123"/>
      <c r="AJ2" s="123"/>
      <c r="AK2" s="123"/>
      <c r="AL2" s="123"/>
      <c r="AM2" s="123"/>
      <c r="AN2" s="123"/>
      <c r="AO2" s="123"/>
      <c r="AP2" s="123"/>
      <c r="AQ2" s="123"/>
      <c r="AR2" s="123"/>
    </row>
    <row r="3" spans="1:287">
      <c r="A3" s="122"/>
      <c r="B3" s="122"/>
      <c r="C3" s="124" t="s">
        <v>64</v>
      </c>
      <c r="D3" s="157"/>
      <c r="E3" s="122"/>
      <c r="F3" s="122"/>
      <c r="G3" s="164"/>
      <c r="H3" s="123"/>
      <c r="I3" s="123"/>
      <c r="J3" s="123"/>
      <c r="K3" s="123"/>
      <c r="L3" s="123"/>
      <c r="M3" s="123"/>
      <c r="N3" s="123"/>
      <c r="O3" s="123"/>
      <c r="P3" s="123"/>
      <c r="Q3" s="123"/>
      <c r="R3" s="123"/>
      <c r="S3" s="123"/>
      <c r="T3" s="123"/>
      <c r="U3" s="123"/>
      <c r="V3" s="123"/>
      <c r="W3" s="123"/>
      <c r="X3" s="123"/>
      <c r="Y3" s="123"/>
      <c r="Z3" s="123"/>
      <c r="AA3" s="123"/>
      <c r="AB3" s="123"/>
      <c r="AC3" s="123"/>
      <c r="AD3" s="123"/>
      <c r="AE3" s="158"/>
      <c r="AF3" s="123"/>
      <c r="AG3" s="123"/>
      <c r="AH3" s="123"/>
      <c r="AI3" s="123"/>
      <c r="AJ3" s="123"/>
      <c r="AK3" s="123"/>
      <c r="AL3" s="123"/>
      <c r="AM3" s="123"/>
      <c r="AN3" s="123"/>
      <c r="AO3" s="123"/>
      <c r="AP3" s="123"/>
      <c r="AQ3" s="123"/>
      <c r="AR3" s="123"/>
    </row>
    <row r="4" spans="1:287" ht="16.5" customHeight="1">
      <c r="A4" s="122"/>
      <c r="B4" s="122"/>
      <c r="C4" s="124" t="s">
        <v>65</v>
      </c>
      <c r="D4" s="157"/>
      <c r="E4" s="122"/>
      <c r="F4" s="122"/>
      <c r="G4" s="164"/>
      <c r="H4" s="123"/>
      <c r="I4" s="123"/>
      <c r="J4" s="123"/>
      <c r="K4" s="123"/>
      <c r="L4" s="123"/>
      <c r="M4" s="123"/>
      <c r="N4" s="123"/>
      <c r="O4" s="123"/>
      <c r="P4" s="123"/>
      <c r="Q4" s="123"/>
      <c r="R4" s="123"/>
      <c r="S4" s="123"/>
      <c r="T4" s="123"/>
      <c r="U4" s="123"/>
      <c r="V4" s="123"/>
      <c r="W4" s="123"/>
      <c r="X4" s="123"/>
      <c r="Y4" s="123"/>
      <c r="Z4" s="123"/>
      <c r="AA4" s="123"/>
      <c r="AB4" s="123"/>
      <c r="AC4" s="123"/>
      <c r="AD4" s="123"/>
      <c r="AE4" s="158"/>
      <c r="AF4" s="123"/>
      <c r="AG4" s="123"/>
      <c r="AH4" s="123"/>
      <c r="AI4" s="123"/>
      <c r="AJ4" s="123"/>
      <c r="AK4" s="123"/>
      <c r="AL4" s="123"/>
      <c r="AM4" s="123"/>
      <c r="AN4" s="123"/>
      <c r="AO4" s="123"/>
      <c r="AP4" s="123"/>
      <c r="AQ4" s="123"/>
      <c r="AR4" s="123"/>
    </row>
    <row r="5" spans="1:287">
      <c r="A5" s="122"/>
      <c r="B5" s="122"/>
      <c r="C5" s="124" t="s">
        <v>66</v>
      </c>
      <c r="D5" s="157"/>
      <c r="E5" s="122"/>
      <c r="F5" s="122"/>
      <c r="G5" s="164"/>
      <c r="H5" s="123"/>
      <c r="I5" s="123"/>
      <c r="J5" s="123"/>
      <c r="K5" s="123"/>
      <c r="L5" s="123"/>
      <c r="M5" s="123"/>
      <c r="N5" s="123"/>
      <c r="O5" s="123"/>
      <c r="P5" s="123"/>
      <c r="Q5" s="123"/>
      <c r="R5" s="123"/>
      <c r="S5" s="123"/>
      <c r="T5" s="123"/>
      <c r="U5" s="123"/>
      <c r="V5" s="123"/>
      <c r="W5" s="123"/>
      <c r="X5" s="123"/>
      <c r="Y5" s="123"/>
      <c r="Z5" s="123"/>
      <c r="AA5" s="123"/>
      <c r="AB5" s="123"/>
      <c r="AC5" s="123"/>
      <c r="AD5" s="123"/>
      <c r="AE5" s="158"/>
      <c r="AF5" s="123"/>
      <c r="AG5" s="123"/>
      <c r="AH5" s="123"/>
      <c r="AI5" s="123"/>
      <c r="AJ5" s="123"/>
      <c r="AK5" s="123"/>
      <c r="AL5" s="123"/>
      <c r="AM5" s="123"/>
      <c r="AN5" s="123"/>
      <c r="AO5" s="123"/>
      <c r="AP5" s="123"/>
      <c r="AQ5" s="123"/>
      <c r="AR5" s="123"/>
    </row>
    <row r="6" spans="1:287" ht="12.75" customHeight="1">
      <c r="A6" s="122"/>
      <c r="B6" s="122"/>
      <c r="C6" s="127"/>
      <c r="D6" s="122"/>
      <c r="E6" s="122"/>
      <c r="F6" s="122"/>
      <c r="G6" s="164"/>
      <c r="H6" s="123"/>
      <c r="I6" s="123"/>
      <c r="J6" s="123"/>
      <c r="K6" s="123"/>
      <c r="L6" s="123"/>
      <c r="M6" s="123"/>
      <c r="N6" s="123"/>
      <c r="O6" s="123"/>
      <c r="P6" s="123"/>
      <c r="Q6" s="123"/>
      <c r="R6" s="123"/>
      <c r="S6" s="123"/>
      <c r="T6" s="123"/>
      <c r="U6" s="123"/>
      <c r="V6" s="123"/>
      <c r="W6" s="123"/>
      <c r="X6" s="123"/>
      <c r="Y6" s="123"/>
      <c r="Z6" s="123"/>
      <c r="AA6" s="123"/>
      <c r="AB6" s="123"/>
      <c r="AC6" s="123"/>
      <c r="AD6" s="123"/>
      <c r="AE6" s="158"/>
      <c r="AF6" s="123"/>
      <c r="AG6" s="123"/>
      <c r="AH6" s="123"/>
      <c r="AI6" s="123"/>
      <c r="AJ6" s="123"/>
      <c r="AK6" s="123"/>
      <c r="AL6" s="123"/>
      <c r="AM6" s="123"/>
      <c r="AN6" s="123"/>
      <c r="AO6" s="123"/>
      <c r="AP6" s="123"/>
      <c r="AQ6" s="123"/>
      <c r="AR6" s="123"/>
    </row>
    <row r="7" spans="1:287" ht="13.5" hidden="1" customHeight="1">
      <c r="A7" s="122"/>
      <c r="B7" s="122"/>
      <c r="C7" s="127"/>
      <c r="D7" s="122"/>
      <c r="E7" s="122"/>
      <c r="F7" s="122"/>
      <c r="G7" s="164"/>
      <c r="H7" s="123"/>
      <c r="I7" s="123"/>
      <c r="J7" s="123"/>
      <c r="K7" s="123"/>
      <c r="L7" s="123"/>
      <c r="M7" s="123"/>
      <c r="N7" s="123"/>
      <c r="O7" s="123"/>
      <c r="P7" s="123"/>
      <c r="Q7" s="123"/>
      <c r="R7" s="123"/>
      <c r="S7" s="123"/>
      <c r="T7" s="123"/>
      <c r="U7" s="123"/>
      <c r="V7" s="123"/>
      <c r="W7" s="123"/>
      <c r="X7" s="123"/>
      <c r="Y7" s="123"/>
      <c r="Z7" s="123"/>
      <c r="AA7" s="123"/>
      <c r="AB7" s="123"/>
      <c r="AC7" s="123"/>
      <c r="AD7" s="123"/>
      <c r="AE7" s="158"/>
      <c r="AF7" s="123"/>
      <c r="AG7" s="123"/>
      <c r="AH7" s="123"/>
      <c r="AI7" s="123"/>
      <c r="AJ7" s="123"/>
      <c r="AK7" s="123"/>
      <c r="AL7" s="123"/>
      <c r="AM7" s="123"/>
      <c r="AN7" s="123"/>
      <c r="AO7" s="123"/>
      <c r="AP7" s="123"/>
      <c r="AQ7" s="123"/>
      <c r="AR7" s="123"/>
    </row>
    <row r="8" spans="1:287" ht="8.25" customHeight="1">
      <c r="A8" s="125"/>
      <c r="B8" s="125"/>
      <c r="C8" s="127"/>
      <c r="D8" s="122"/>
      <c r="E8" s="125"/>
      <c r="F8" s="376"/>
      <c r="G8" s="376"/>
      <c r="H8" s="376"/>
      <c r="I8" s="376"/>
      <c r="J8" s="376"/>
      <c r="K8" s="376"/>
      <c r="L8" s="376"/>
      <c r="M8" s="376"/>
      <c r="N8" s="376"/>
      <c r="O8" s="376"/>
      <c r="P8" s="376"/>
      <c r="Q8" s="376"/>
      <c r="R8" s="376"/>
      <c r="S8" s="376"/>
      <c r="T8" s="376"/>
      <c r="U8" s="376"/>
      <c r="V8" s="377"/>
      <c r="W8" s="377"/>
      <c r="X8" s="377"/>
      <c r="Y8" s="123"/>
      <c r="Z8" s="123"/>
      <c r="AA8" s="123"/>
      <c r="AB8" s="123"/>
      <c r="AC8" s="123"/>
      <c r="AD8" s="123"/>
      <c r="AE8" s="158"/>
      <c r="AF8" s="123"/>
      <c r="AG8" s="123"/>
      <c r="AH8" s="123"/>
      <c r="AI8" s="123"/>
      <c r="AJ8" s="123"/>
      <c r="AK8" s="123"/>
      <c r="AL8" s="123"/>
      <c r="AM8" s="123"/>
      <c r="AN8" s="123"/>
      <c r="AO8" s="123"/>
      <c r="AP8" s="123"/>
      <c r="AQ8" s="123"/>
      <c r="AR8" s="123"/>
    </row>
    <row r="9" spans="1:287" ht="16.5" customHeight="1">
      <c r="A9" s="125"/>
      <c r="B9" s="125"/>
      <c r="C9" s="124" t="s">
        <v>67</v>
      </c>
      <c r="D9" s="157"/>
      <c r="E9" s="125"/>
      <c r="F9" s="126"/>
      <c r="G9" s="163"/>
      <c r="H9" s="126"/>
      <c r="I9" s="126"/>
      <c r="J9" s="126"/>
      <c r="K9" s="126"/>
      <c r="L9" s="126"/>
      <c r="M9" s="126"/>
      <c r="N9" s="126"/>
      <c r="O9" s="126"/>
      <c r="P9" s="126"/>
      <c r="Q9" s="126"/>
      <c r="R9" s="126"/>
      <c r="S9" s="126"/>
      <c r="T9" s="126"/>
      <c r="U9" s="126"/>
      <c r="V9" s="122"/>
      <c r="W9" s="164"/>
      <c r="X9" s="122"/>
      <c r="Y9" s="123"/>
      <c r="Z9" s="123"/>
      <c r="AA9" s="123"/>
      <c r="AB9" s="123"/>
      <c r="AC9" s="123"/>
      <c r="AD9" s="123"/>
      <c r="AE9" s="158"/>
      <c r="AF9" s="123"/>
      <c r="AG9" s="123"/>
      <c r="AH9" s="123"/>
      <c r="AI9" s="123"/>
      <c r="AJ9" s="123"/>
      <c r="AK9" s="123"/>
      <c r="AL9" s="123"/>
      <c r="AM9" s="123"/>
      <c r="AN9" s="123"/>
      <c r="AO9" s="123"/>
      <c r="AP9" s="123"/>
      <c r="AQ9" s="123"/>
      <c r="AR9" s="123"/>
    </row>
    <row r="10" spans="1:287" ht="30" customHeight="1">
      <c r="A10" s="412" t="s">
        <v>68</v>
      </c>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row>
    <row r="11" spans="1:287" ht="10.5" customHeight="1">
      <c r="A11" s="159"/>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60"/>
      <c r="AF11" s="121"/>
      <c r="AG11" s="121"/>
      <c r="AH11" s="121"/>
      <c r="AI11" s="121"/>
      <c r="AJ11" s="121"/>
      <c r="AK11" s="121"/>
      <c r="AL11" s="121"/>
      <c r="AM11" s="121"/>
      <c r="AN11" s="121"/>
      <c r="AO11" s="121"/>
      <c r="AP11" s="121"/>
      <c r="AQ11" s="121"/>
      <c r="AR11" s="121"/>
    </row>
    <row r="12" spans="1:287">
      <c r="A12" s="378" t="s">
        <v>69</v>
      </c>
      <c r="B12" s="379"/>
      <c r="C12" s="379"/>
      <c r="D12" s="379"/>
      <c r="E12" s="379"/>
      <c r="F12" s="379"/>
      <c r="G12" s="379"/>
      <c r="H12" s="379"/>
      <c r="I12" s="379"/>
      <c r="J12" s="379"/>
      <c r="K12" s="379"/>
      <c r="L12" s="379"/>
      <c r="M12" s="379"/>
      <c r="N12" s="380"/>
      <c r="O12" s="381" t="s">
        <v>70</v>
      </c>
      <c r="P12" s="382"/>
      <c r="Q12" s="382"/>
      <c r="R12" s="382"/>
      <c r="S12" s="382"/>
      <c r="T12" s="382"/>
      <c r="U12" s="383"/>
      <c r="V12" s="378" t="s">
        <v>71</v>
      </c>
      <c r="W12" s="379"/>
      <c r="X12" s="379"/>
      <c r="Y12" s="379"/>
      <c r="Z12" s="379"/>
      <c r="AA12" s="379"/>
      <c r="AB12" s="379"/>
      <c r="AC12" s="379"/>
      <c r="AD12" s="380"/>
      <c r="AE12" s="381" t="s">
        <v>72</v>
      </c>
      <c r="AF12" s="382"/>
      <c r="AG12" s="382"/>
      <c r="AH12" s="382"/>
      <c r="AI12" s="382"/>
      <c r="AJ12" s="382"/>
      <c r="AK12" s="383"/>
      <c r="AL12" s="378" t="s">
        <v>73</v>
      </c>
      <c r="AM12" s="379"/>
      <c r="AN12" s="379"/>
      <c r="AO12" s="379"/>
      <c r="AP12" s="379"/>
      <c r="AQ12" s="379"/>
      <c r="AR12" s="379"/>
    </row>
    <row r="13" spans="1:287" ht="44.25" customHeight="1">
      <c r="A13" s="386" t="s">
        <v>74</v>
      </c>
      <c r="B13" s="384" t="s">
        <v>75</v>
      </c>
      <c r="C13" s="385" t="s">
        <v>76</v>
      </c>
      <c r="D13" s="385" t="s">
        <v>77</v>
      </c>
      <c r="E13" s="401" t="s">
        <v>15</v>
      </c>
      <c r="F13" s="391" t="s">
        <v>17</v>
      </c>
      <c r="G13" s="391" t="s">
        <v>78</v>
      </c>
      <c r="H13" s="389" t="s">
        <v>21</v>
      </c>
      <c r="I13" s="415" t="s">
        <v>79</v>
      </c>
      <c r="J13" s="416"/>
      <c r="K13" s="416"/>
      <c r="L13" s="417"/>
      <c r="M13" s="385" t="s">
        <v>23</v>
      </c>
      <c r="N13" s="391" t="s">
        <v>80</v>
      </c>
      <c r="O13" s="414" t="s">
        <v>81</v>
      </c>
      <c r="P13" s="399" t="s">
        <v>82</v>
      </c>
      <c r="Q13" s="403" t="s">
        <v>83</v>
      </c>
      <c r="R13" s="403" t="s">
        <v>84</v>
      </c>
      <c r="S13" s="400" t="s">
        <v>85</v>
      </c>
      <c r="T13" s="399" t="s">
        <v>82</v>
      </c>
      <c r="U13" s="402" t="s">
        <v>29</v>
      </c>
      <c r="V13" s="394" t="s">
        <v>86</v>
      </c>
      <c r="W13" s="384" t="s">
        <v>31</v>
      </c>
      <c r="X13" s="385" t="s">
        <v>33</v>
      </c>
      <c r="Y13" s="384" t="s">
        <v>87</v>
      </c>
      <c r="Z13" s="384"/>
      <c r="AA13" s="384"/>
      <c r="AB13" s="384"/>
      <c r="AC13" s="384"/>
      <c r="AD13" s="384"/>
      <c r="AE13" s="397" t="s">
        <v>88</v>
      </c>
      <c r="AF13" s="396" t="s">
        <v>89</v>
      </c>
      <c r="AG13" s="396" t="s">
        <v>82</v>
      </c>
      <c r="AH13" s="396" t="s">
        <v>90</v>
      </c>
      <c r="AI13" s="396" t="s">
        <v>82</v>
      </c>
      <c r="AJ13" s="396" t="s">
        <v>91</v>
      </c>
      <c r="AK13" s="392" t="s">
        <v>49</v>
      </c>
      <c r="AL13" s="384" t="s">
        <v>73</v>
      </c>
      <c r="AM13" s="384" t="s">
        <v>92</v>
      </c>
      <c r="AN13" s="384" t="s">
        <v>93</v>
      </c>
      <c r="AO13" s="385" t="s">
        <v>94</v>
      </c>
      <c r="AP13" s="385" t="s">
        <v>95</v>
      </c>
      <c r="AQ13" s="385" t="s">
        <v>53</v>
      </c>
      <c r="AR13" s="384" t="s">
        <v>96</v>
      </c>
    </row>
    <row r="14" spans="1:287" s="129" customFormat="1" ht="87">
      <c r="A14" s="387"/>
      <c r="B14" s="385"/>
      <c r="C14" s="388"/>
      <c r="D14" s="388"/>
      <c r="E14" s="390"/>
      <c r="F14" s="385"/>
      <c r="G14" s="385"/>
      <c r="H14" s="390"/>
      <c r="I14" s="330" t="s">
        <v>97</v>
      </c>
      <c r="J14" s="330" t="s">
        <v>98</v>
      </c>
      <c r="K14" s="330" t="s">
        <v>99</v>
      </c>
      <c r="L14" s="330" t="s">
        <v>100</v>
      </c>
      <c r="M14" s="388"/>
      <c r="N14" s="385"/>
      <c r="O14" s="414"/>
      <c r="P14" s="399"/>
      <c r="Q14" s="414"/>
      <c r="R14" s="414"/>
      <c r="S14" s="399"/>
      <c r="T14" s="399"/>
      <c r="U14" s="403"/>
      <c r="V14" s="395"/>
      <c r="W14" s="385"/>
      <c r="X14" s="388"/>
      <c r="Y14" s="278" t="s">
        <v>101</v>
      </c>
      <c r="Z14" s="278" t="s">
        <v>102</v>
      </c>
      <c r="AA14" s="278" t="s">
        <v>103</v>
      </c>
      <c r="AB14" s="278" t="s">
        <v>104</v>
      </c>
      <c r="AC14" s="278" t="s">
        <v>105</v>
      </c>
      <c r="AD14" s="278" t="s">
        <v>106</v>
      </c>
      <c r="AE14" s="398"/>
      <c r="AF14" s="392"/>
      <c r="AG14" s="392"/>
      <c r="AH14" s="392"/>
      <c r="AI14" s="392"/>
      <c r="AJ14" s="392"/>
      <c r="AK14" s="393"/>
      <c r="AL14" s="385"/>
      <c r="AM14" s="385"/>
      <c r="AN14" s="385"/>
      <c r="AO14" s="391"/>
      <c r="AP14" s="391"/>
      <c r="AQ14" s="391"/>
      <c r="AR14" s="385"/>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row>
    <row r="15" spans="1:287" ht="97" thickBot="1">
      <c r="A15" s="418" t="s">
        <v>402</v>
      </c>
      <c r="B15" s="418" t="s">
        <v>135</v>
      </c>
      <c r="C15" s="418" t="s">
        <v>252</v>
      </c>
      <c r="D15" s="418" t="s">
        <v>231</v>
      </c>
      <c r="E15" s="418" t="s">
        <v>118</v>
      </c>
      <c r="F15" s="418" t="s">
        <v>253</v>
      </c>
      <c r="G15" s="420" t="s">
        <v>255</v>
      </c>
      <c r="H15" s="418" t="s">
        <v>253</v>
      </c>
      <c r="I15" s="418" t="s">
        <v>242</v>
      </c>
      <c r="J15" s="418" t="s">
        <v>234</v>
      </c>
      <c r="K15" s="418" t="s">
        <v>234</v>
      </c>
      <c r="L15" s="420" t="s">
        <v>256</v>
      </c>
      <c r="M15" s="422" t="s">
        <v>108</v>
      </c>
      <c r="N15" s="312">
        <v>1</v>
      </c>
      <c r="O15" s="447" t="str">
        <f t="shared" ref="O15:O17" si="0">IF(N15&lt;=0,"",IF(N15&lt;=2,"Muy Baja",IF(N15&lt;=24,"Baja",IF(N15&lt;=500,"Media",IF(N15&lt;=5000,"Alta","Muy Alta")))))</f>
        <v>Muy Baja</v>
      </c>
      <c r="P15" s="449">
        <f t="shared" ref="P15:P17" si="1">IF(O15="","",IF(O15="Muy Baja",0.2,IF(O15="Baja",0.4,IF(O15="Media",0.6,IF(O15="Alta",0.8,IF(O15="Muy Alta",1,))))))</f>
        <v>0.2</v>
      </c>
      <c r="Q15" s="297" t="s">
        <v>124</v>
      </c>
      <c r="R15" s="296" t="s">
        <v>124</v>
      </c>
      <c r="S15" s="447" t="str">
        <f>IF(OR(R15='Tabla Impacto'!$C$11,R15='Tabla Impacto'!$D$11),"Leve",IF(OR(R15='Tabla Impacto'!$C$12,R15='Tabla Impacto'!$D$12),"Menor",IF(OR(R15='Tabla Impacto'!$C$13,R15='Tabla Impacto'!$D$13),"Moderado",IF(OR(R15='Tabla Impacto'!$C$14,R15='Tabla Impacto'!$D$14),"Mayor",IF(OR(R15='Tabla Impacto'!$C$15,R15='Tabla Impacto'!$D$15),"Catastrófico","")))))</f>
        <v>Mayor</v>
      </c>
      <c r="T15" s="449">
        <f t="shared" ref="T15:T66" si="2">IF(S15="","",IF(S15="Leve",0.2,IF(S15="Menor",0.4,IF(S15="Moderado",0.6,IF(S15="Mayor",0.8,IF(S15="Catastrófico",1,))))))</f>
        <v>0.8</v>
      </c>
      <c r="U15" s="481" t="str">
        <f t="shared" ref="U15" si="3">IF(OR(AND(O15="Muy Baja",S15="Leve"),AND(O15="Muy Baja",S15="Menor"),AND(O15="Baja",S15="Leve")),"Bajo",IF(OR(AND(O15="Muy baja",S15="Moderado"),AND(O15="Baja",S15="Menor"),AND(O15="Baja",S15="Moderado"),AND(O15="Media",S15="Leve"),AND(O15="Media",S15="Menor"),AND(O15="Media",S15="Moderado"),AND(O15="Alta",S15="Leve"),AND(O15="Alta",S15="Menor")),"Moderado",IF(OR(AND(O15="Muy Baja",S15="Mayor"),AND(O15="Baja",S15="Mayor"),AND(O15="Media",S15="Mayor"),AND(O15="Alta",S15="Moderado"),AND(O15="Alta",S15="Mayor"),AND(O15="Muy Alta",S15="Leve"),AND(O15="Muy Alta",S15="Menor"),AND(O15="Muy Alta",S15="Moderado"),AND(O15="Muy Alta",S15="Mayor")),"Alto",IF(OR(AND(O15="Muy Baja",S15="Catastrófico"),AND(O15="Baja",S15="Catastrófico"),AND(O15="Media",S15="Catastrófico"),AND(O15="Alta",S15="Catastrófico"),AND(O15="Muy Alta",S15="Catastrófico")),"Extremo",""))))</f>
        <v>Alto</v>
      </c>
      <c r="V15" s="298">
        <v>1</v>
      </c>
      <c r="W15" s="293" t="s">
        <v>257</v>
      </c>
      <c r="X15" s="299" t="str">
        <f t="shared" ref="X15:X17" si="4">IF(OR(Y15="Preventivo",Y15="Detectivo"),"Probabilidad",IF(Y15="Correctivo","Impacto",""))</f>
        <v>Probabilidad</v>
      </c>
      <c r="Y15" s="300" t="s">
        <v>110</v>
      </c>
      <c r="Z15" s="300" t="s">
        <v>111</v>
      </c>
      <c r="AA15" s="301" t="str">
        <f t="shared" ref="AA15:AA17" si="5">IF(AND(Y15="Preventivo",Z15="Automático"),"50%",IF(AND(Y15="Preventivo",Z15="Manual"),"40%",IF(AND(Y15="Detectivo",Z15="Automático"),"40%",IF(AND(Y15="Detectivo",Z15="Manual"),"30%",IF(AND(Y15="Correctivo",Z15="Automático"),"35%",IF(AND(Y15="Correctivo",Z15="Manual"),"25%",""))))))</f>
        <v>40%</v>
      </c>
      <c r="AB15" s="300" t="s">
        <v>112</v>
      </c>
      <c r="AC15" s="300" t="s">
        <v>113</v>
      </c>
      <c r="AD15" s="300" t="s">
        <v>129</v>
      </c>
      <c r="AE15" s="302">
        <f t="shared" ref="AE15:AE17" si="6">IFERROR(IF(X15="Probabilidad",(P15-(+P15*AA15)),IF(X15="Impacto",P15,"")),"")</f>
        <v>0.12</v>
      </c>
      <c r="AF15" s="303" t="str">
        <f t="shared" ref="AF15:AF17" si="7">IFERROR(IF(AE15="","",IF(AE15&lt;=0.2,"Muy Baja",IF(AE15&lt;=0.4,"Baja",IF(AE15&lt;=0.6,"Media",IF(AE15&lt;=0.8,"Alta","Muy Alta"))))),"")</f>
        <v>Muy Baja</v>
      </c>
      <c r="AG15" s="301">
        <f t="shared" ref="AG15:AG17" si="8">+AE15</f>
        <v>0.12</v>
      </c>
      <c r="AH15" s="303" t="str">
        <f t="shared" ref="AH15:AH17" si="9">IFERROR(IF(AI15="","",IF(AI15&lt;=0.2,"Leve",IF(AI15&lt;=0.4,"Menor",IF(AI15&lt;=0.6,"Moderado",IF(AI15&lt;=0.8,"Mayor","Catastrófico"))))),"")</f>
        <v>Mayor</v>
      </c>
      <c r="AI15" s="301">
        <f t="shared" ref="AI15:AI17" si="10">IFERROR(IF(X15="Impacto",(T15-(+T15*AA15)),IF(X15="Probabilidad",T15,"")),"")</f>
        <v>0.8</v>
      </c>
      <c r="AJ15" s="289" t="str">
        <f t="shared" ref="AJ15:AJ17" si="11">IFERROR(IF(OR(AND(AF15="Muy Baja",AH15="Leve"),AND(AF15="Muy Baja",AH15="Menor"),AND(AF15="Baja",AH15="Leve")),"Bajo",IF(OR(AND(AF15="Muy baja",AH15="Moderado"),AND(AF15="Baja",AH15="Menor"),AND(AF15="Baja",AH15="Moderado"),AND(AF15="Media",AH15="Leve"),AND(AF15="Media",AH15="Menor"),AND(AF15="Media",AH15="Moderado"),AND(AF15="Alta",AH15="Leve"),AND(AF15="Alta",AH15="Menor")),"Moderado",IF(OR(AND(AF15="Muy Baja",AH15="Mayor"),AND(AF15="Baja",AH15="Mayor"),AND(AF15="Media",AH15="Mayor"),AND(AF15="Alta",AH15="Moderado"),AND(AF15="Alta",AH15="Mayor"),AND(AF15="Muy Alta",AH15="Leve"),AND(AF15="Muy Alta",AH15="Menor"),AND(AF15="Muy Alta",AH15="Moderado"),AND(AF15="Muy Alta",AH15="Mayor")),"Alto",IF(OR(AND(AF15="Muy Baja",AH15="Catastrófico"),AND(AF15="Baja",AH15="Catastrófico"),AND(AF15="Media",AH15="Catastrófico"),AND(AF15="Alta",AH15="Catastrófico"),AND(AF15="Muy Alta",AH15="Catastrófico")),"Extremo","")))),"")</f>
        <v>Alto</v>
      </c>
      <c r="AK15" s="300" t="s">
        <v>115</v>
      </c>
      <c r="AL15" s="293" t="s">
        <v>258</v>
      </c>
      <c r="AM15" s="293" t="s">
        <v>248</v>
      </c>
      <c r="AN15" s="291">
        <v>44742</v>
      </c>
      <c r="AO15" s="314">
        <v>44742</v>
      </c>
      <c r="AP15" s="279"/>
      <c r="AQ15" s="286" t="s">
        <v>116</v>
      </c>
      <c r="AR15" s="293" t="s">
        <v>259</v>
      </c>
      <c r="AS15" s="290"/>
      <c r="AT15" s="290"/>
      <c r="AU15" s="290"/>
      <c r="AV15" s="290"/>
      <c r="AW15" s="290"/>
    </row>
    <row r="16" spans="1:287" ht="97" thickBot="1">
      <c r="A16" s="419"/>
      <c r="B16" s="419"/>
      <c r="C16" s="419"/>
      <c r="D16" s="419"/>
      <c r="E16" s="419" t="s">
        <v>118</v>
      </c>
      <c r="F16" s="419"/>
      <c r="G16" s="421"/>
      <c r="H16" s="419"/>
      <c r="I16" s="419"/>
      <c r="J16" s="419"/>
      <c r="K16" s="419"/>
      <c r="L16" s="421"/>
      <c r="M16" s="423"/>
      <c r="N16" s="331">
        <v>1</v>
      </c>
      <c r="O16" s="448"/>
      <c r="P16" s="483"/>
      <c r="Q16" s="141" t="s">
        <v>124</v>
      </c>
      <c r="R16" s="134" t="s">
        <v>124</v>
      </c>
      <c r="S16" s="448"/>
      <c r="T16" s="483"/>
      <c r="U16" s="482"/>
      <c r="V16" s="135">
        <v>2</v>
      </c>
      <c r="W16" s="132" t="s">
        <v>260</v>
      </c>
      <c r="X16" s="136" t="str">
        <f t="shared" si="4"/>
        <v>Impacto</v>
      </c>
      <c r="Y16" s="137" t="s">
        <v>125</v>
      </c>
      <c r="Z16" s="137" t="s">
        <v>111</v>
      </c>
      <c r="AA16" s="138" t="str">
        <f t="shared" si="5"/>
        <v>25%</v>
      </c>
      <c r="AB16" s="137" t="s">
        <v>112</v>
      </c>
      <c r="AC16" s="137" t="s">
        <v>113</v>
      </c>
      <c r="AD16" s="137" t="s">
        <v>114</v>
      </c>
      <c r="AE16" s="270">
        <f t="shared" si="6"/>
        <v>0</v>
      </c>
      <c r="AF16" s="264" t="str">
        <f t="shared" si="7"/>
        <v>Muy Baja</v>
      </c>
      <c r="AG16" s="138">
        <f t="shared" si="8"/>
        <v>0</v>
      </c>
      <c r="AH16" s="264" t="str">
        <f t="shared" si="9"/>
        <v>Leve</v>
      </c>
      <c r="AI16" s="138">
        <f t="shared" si="10"/>
        <v>0</v>
      </c>
      <c r="AJ16" s="266" t="str">
        <f t="shared" si="11"/>
        <v>Bajo</v>
      </c>
      <c r="AK16" s="137" t="s">
        <v>115</v>
      </c>
      <c r="AL16" s="132" t="s">
        <v>249</v>
      </c>
      <c r="AM16" s="132" t="s">
        <v>248</v>
      </c>
      <c r="AN16" s="139">
        <v>44530</v>
      </c>
      <c r="AO16" s="315">
        <v>44530</v>
      </c>
      <c r="AP16" s="148" t="s">
        <v>254</v>
      </c>
      <c r="AQ16" s="147" t="s">
        <v>116</v>
      </c>
      <c r="AR16" s="132" t="s">
        <v>261</v>
      </c>
    </row>
    <row r="17" spans="1:49" ht="365">
      <c r="A17" s="298" t="s">
        <v>403</v>
      </c>
      <c r="B17" s="298" t="s">
        <v>135</v>
      </c>
      <c r="C17" s="310" t="s">
        <v>252</v>
      </c>
      <c r="D17" s="310" t="s">
        <v>231</v>
      </c>
      <c r="E17" s="293" t="s">
        <v>118</v>
      </c>
      <c r="F17" s="305" t="s">
        <v>264</v>
      </c>
      <c r="G17" s="292" t="s">
        <v>265</v>
      </c>
      <c r="H17" s="310" t="s">
        <v>266</v>
      </c>
      <c r="I17" s="310" t="s">
        <v>242</v>
      </c>
      <c r="J17" s="310" t="s">
        <v>245</v>
      </c>
      <c r="K17" s="310" t="s">
        <v>245</v>
      </c>
      <c r="L17" s="311" t="s">
        <v>267</v>
      </c>
      <c r="M17" s="293" t="s">
        <v>108</v>
      </c>
      <c r="N17" s="312">
        <v>1</v>
      </c>
      <c r="O17" s="295" t="str">
        <f t="shared" si="0"/>
        <v>Muy Baja</v>
      </c>
      <c r="P17" s="296">
        <f t="shared" si="1"/>
        <v>0.2</v>
      </c>
      <c r="Q17" s="297" t="s">
        <v>124</v>
      </c>
      <c r="R17" s="296" t="s">
        <v>124</v>
      </c>
      <c r="S17" s="295" t="str">
        <f>IF(OR(R17='Tabla Impacto'!$C$11,R17='Tabla Impacto'!$D$11),"Leve",IF(OR(R17='Tabla Impacto'!$C$12,R17='Tabla Impacto'!$D$12),"Menor",IF(OR(R17='Tabla Impacto'!$C$13,R17='Tabla Impacto'!$D$13),"Moderado",IF(OR(R17='Tabla Impacto'!$C$14,R17='Tabla Impacto'!$D$14),"Mayor",IF(OR(R17='Tabla Impacto'!$C$15,R17='Tabla Impacto'!$D$15),"Catastrófico","")))))</f>
        <v>Mayor</v>
      </c>
      <c r="T17" s="296">
        <f t="shared" si="2"/>
        <v>0.8</v>
      </c>
      <c r="U17" s="313" t="str">
        <f t="shared" ref="U17:U53" si="12">IF(OR(AND(O17="Muy Baja",S17="Leve"),AND(O17="Muy Baja",S17="Menor"),AND(O17="Baja",S17="Leve")),"Bajo",IF(OR(AND(O17="Muy baja",S17="Moderado"),AND(O17="Baja",S17="Menor"),AND(O17="Baja",S17="Moderado"),AND(O17="Media",S17="Leve"),AND(O17="Media",S17="Menor"),AND(O17="Media",S17="Moderado"),AND(O17="Alta",S17="Leve"),AND(O17="Alta",S17="Menor")),"Moderado",IF(OR(AND(O17="Muy Baja",S17="Mayor"),AND(O17="Baja",S17="Mayor"),AND(O17="Media",S17="Mayor"),AND(O17="Alta",S17="Moderado"),AND(O17="Alta",S17="Mayor"),AND(O17="Muy Alta",S17="Leve"),AND(O17="Muy Alta",S17="Menor"),AND(O17="Muy Alta",S17="Moderado"),AND(O17="Muy Alta",S17="Mayor")),"Alto",IF(OR(AND(O17="Muy Baja",S17="Catastrófico"),AND(O17="Baja",S17="Catastrófico"),AND(O17="Media",S17="Catastrófico"),AND(O17="Alta",S17="Catastrófico"),AND(O17="Muy Alta",S17="Catastrófico")),"Extremo",""))))</f>
        <v>Alto</v>
      </c>
      <c r="V17" s="298">
        <v>1</v>
      </c>
      <c r="W17" s="293" t="s">
        <v>268</v>
      </c>
      <c r="X17" s="299" t="str">
        <f t="shared" si="4"/>
        <v>Probabilidad</v>
      </c>
      <c r="Y17" s="300" t="s">
        <v>110</v>
      </c>
      <c r="Z17" s="300" t="s">
        <v>111</v>
      </c>
      <c r="AA17" s="301" t="str">
        <f t="shared" si="5"/>
        <v>40%</v>
      </c>
      <c r="AB17" s="300" t="s">
        <v>112</v>
      </c>
      <c r="AC17" s="300" t="s">
        <v>113</v>
      </c>
      <c r="AD17" s="300" t="s">
        <v>129</v>
      </c>
      <c r="AE17" s="302">
        <f t="shared" si="6"/>
        <v>0.12</v>
      </c>
      <c r="AF17" s="303" t="str">
        <f t="shared" si="7"/>
        <v>Muy Baja</v>
      </c>
      <c r="AG17" s="301">
        <f t="shared" si="8"/>
        <v>0.12</v>
      </c>
      <c r="AH17" s="303" t="str">
        <f t="shared" si="9"/>
        <v>Mayor</v>
      </c>
      <c r="AI17" s="301">
        <f t="shared" si="10"/>
        <v>0.8</v>
      </c>
      <c r="AJ17" s="304" t="str">
        <f t="shared" si="11"/>
        <v>Alto</v>
      </c>
      <c r="AK17" s="300" t="s">
        <v>115</v>
      </c>
      <c r="AL17" s="293" t="s">
        <v>269</v>
      </c>
      <c r="AM17" s="293" t="s">
        <v>248</v>
      </c>
      <c r="AN17" s="291">
        <v>44742</v>
      </c>
      <c r="AO17" s="309">
        <v>44742</v>
      </c>
      <c r="AP17" s="280"/>
      <c r="AQ17" s="120" t="s">
        <v>116</v>
      </c>
      <c r="AR17" s="292" t="s">
        <v>270</v>
      </c>
      <c r="AS17" s="290"/>
      <c r="AT17" s="290"/>
      <c r="AU17" s="290"/>
      <c r="AV17" s="290"/>
      <c r="AW17" s="290"/>
    </row>
    <row r="18" spans="1:49" ht="113" thickBot="1">
      <c r="A18" s="418" t="s">
        <v>404</v>
      </c>
      <c r="B18" s="418" t="s">
        <v>272</v>
      </c>
      <c r="C18" s="418" t="s">
        <v>273</v>
      </c>
      <c r="D18" s="418" t="s">
        <v>231</v>
      </c>
      <c r="E18" s="422" t="s">
        <v>107</v>
      </c>
      <c r="F18" s="424" t="s">
        <v>274</v>
      </c>
      <c r="G18" s="292" t="s">
        <v>237</v>
      </c>
      <c r="H18" s="418" t="s">
        <v>246</v>
      </c>
      <c r="I18" s="418" t="s">
        <v>238</v>
      </c>
      <c r="J18" s="418" t="s">
        <v>234</v>
      </c>
      <c r="K18" s="418" t="s">
        <v>234</v>
      </c>
      <c r="L18" s="292" t="s">
        <v>235</v>
      </c>
      <c r="M18" s="293" t="s">
        <v>108</v>
      </c>
      <c r="N18" s="294">
        <v>500</v>
      </c>
      <c r="O18" s="295" t="str">
        <f t="shared" ref="O18:O25" si="13">IF(N18&lt;=0,"",IF(N18&lt;=2,"Muy Baja",IF(N18&lt;=24,"Baja",IF(N18&lt;=500,"Media",IF(N18&lt;=5000,"Alta","Muy Alta")))))</f>
        <v>Media</v>
      </c>
      <c r="P18" s="296">
        <f t="shared" ref="P18:P25" si="14">IF(O18="","",IF(O18="Muy Baja",0.2,IF(O18="Baja",0.4,IF(O18="Media",0.6,IF(O18="Alta",0.8,IF(O18="Muy Alta",1,))))))</f>
        <v>0.6</v>
      </c>
      <c r="Q18" s="297" t="s">
        <v>133</v>
      </c>
      <c r="R18" s="296" t="s">
        <v>133</v>
      </c>
      <c r="S18" s="295" t="str">
        <f>IF(OR(R18='Tabla Impacto'!$C$11,R18='Tabla Impacto'!$D$11),"Leve",IF(OR(R18='Tabla Impacto'!$C$12,R18='Tabla Impacto'!$D$12),"Menor",IF(OR(R18='Tabla Impacto'!$C$13,R18='Tabla Impacto'!$D$13),"Moderado",IF(OR(R18='Tabla Impacto'!$C$14,R18='Tabla Impacto'!$D$14),"Mayor",IF(OR(R18='Tabla Impacto'!$C$15,R18='Tabla Impacto'!$D$15),"Catastrófico","")))))</f>
        <v>Catastrófico</v>
      </c>
      <c r="T18" s="296">
        <f t="shared" si="2"/>
        <v>1</v>
      </c>
      <c r="U18" s="313" t="str">
        <f t="shared" si="12"/>
        <v>Extremo</v>
      </c>
      <c r="V18" s="298">
        <v>1</v>
      </c>
      <c r="W18" s="306" t="s">
        <v>275</v>
      </c>
      <c r="X18" s="299" t="str">
        <f t="shared" ref="X18:X25" si="15">IF(OR(Y18="Preventivo",Y18="Detectivo"),"Probabilidad",IF(Y18="Correctivo","Impacto",""))</f>
        <v>Probabilidad</v>
      </c>
      <c r="Y18" s="300" t="s">
        <v>110</v>
      </c>
      <c r="Z18" s="300" t="s">
        <v>111</v>
      </c>
      <c r="AA18" s="301" t="str">
        <f t="shared" ref="AA18:AA25" si="16">IF(AND(Y18="Preventivo",Z18="Automático"),"50%",IF(AND(Y18="Preventivo",Z18="Manual"),"40%",IF(AND(Y18="Detectivo",Z18="Automático"),"40%",IF(AND(Y18="Detectivo",Z18="Manual"),"30%",IF(AND(Y18="Correctivo",Z18="Automático"),"35%",IF(AND(Y18="Correctivo",Z18="Manual"),"25%",""))))))</f>
        <v>40%</v>
      </c>
      <c r="AB18" s="300" t="s">
        <v>112</v>
      </c>
      <c r="AC18" s="300" t="s">
        <v>113</v>
      </c>
      <c r="AD18" s="300" t="s">
        <v>114</v>
      </c>
      <c r="AE18" s="302">
        <f t="shared" ref="AE18:AE25" si="17">IFERROR(IF(X18="Probabilidad",(P18-(+P18*AA18)),IF(X18="Impacto",P18,"")),"")</f>
        <v>0.36</v>
      </c>
      <c r="AF18" s="303" t="str">
        <f t="shared" ref="AF18:AF25" si="18">IFERROR(IF(AE18="","",IF(AE18&lt;=0.2,"Muy Baja",IF(AE18&lt;=0.4,"Baja",IF(AE18&lt;=0.6,"Media",IF(AE18&lt;=0.8,"Alta","Muy Alta"))))),"")</f>
        <v>Baja</v>
      </c>
      <c r="AG18" s="301">
        <f t="shared" ref="AG18:AG25" si="19">+AE18</f>
        <v>0.36</v>
      </c>
      <c r="AH18" s="303" t="str">
        <f t="shared" ref="AH18:AH25" si="20">IFERROR(IF(AI18="","",IF(AI18&lt;=0.2,"Leve",IF(AI18&lt;=0.4,"Menor",IF(AI18&lt;=0.6,"Moderado",IF(AI18&lt;=0.8,"Mayor","Catastrófico"))))),"")</f>
        <v>Catastrófico</v>
      </c>
      <c r="AI18" s="301">
        <f t="shared" ref="AI18:AI25" si="21">IFERROR(IF(X18="Impacto",(T18-(+T18*AA18)),IF(X18="Probabilidad",T18,"")),"")</f>
        <v>1</v>
      </c>
      <c r="AJ18" s="304" t="str">
        <f t="shared" ref="AJ18:AJ25" si="22">IFERROR(IF(OR(AND(AF18="Muy Baja",AH18="Leve"),AND(AF18="Muy Baja",AH18="Menor"),AND(AF18="Baja",AH18="Leve")),"Bajo",IF(OR(AND(AF18="Muy baja",AH18="Moderado"),AND(AF18="Baja",AH18="Menor"),AND(AF18="Baja",AH18="Moderado"),AND(AF18="Media",AH18="Leve"),AND(AF18="Media",AH18="Menor"),AND(AF18="Media",AH18="Moderado"),AND(AF18="Alta",AH18="Leve"),AND(AF18="Alta",AH18="Menor")),"Moderado",IF(OR(AND(AF18="Muy Baja",AH18="Mayor"),AND(AF18="Baja",AH18="Mayor"),AND(AF18="Media",AH18="Mayor"),AND(AF18="Alta",AH18="Moderado"),AND(AF18="Alta",AH18="Mayor"),AND(AF18="Muy Alta",AH18="Leve"),AND(AF18="Muy Alta",AH18="Menor"),AND(AF18="Muy Alta",AH18="Moderado"),AND(AF18="Muy Alta",AH18="Mayor")),"Alto",IF(OR(AND(AF18="Muy Baja",AH18="Catastrófico"),AND(AF18="Baja",AH18="Catastrófico"),AND(AF18="Media",AH18="Catastrófico"),AND(AF18="Alta",AH18="Catastrófico"),AND(AF18="Muy Alta",AH18="Catastrófico")),"Extremo","")))),"")</f>
        <v>Extremo</v>
      </c>
      <c r="AK18" s="300" t="s">
        <v>115</v>
      </c>
      <c r="AL18" s="305" t="s">
        <v>276</v>
      </c>
      <c r="AM18" s="293" t="s">
        <v>277</v>
      </c>
      <c r="AN18" s="291">
        <v>44742</v>
      </c>
      <c r="AO18" s="404">
        <v>44742</v>
      </c>
      <c r="AP18" s="488"/>
      <c r="AQ18" s="406" t="s">
        <v>116</v>
      </c>
      <c r="AR18" s="335" t="s">
        <v>278</v>
      </c>
      <c r="AS18" s="290"/>
      <c r="AT18" s="290"/>
      <c r="AU18" s="290"/>
      <c r="AV18" s="290"/>
      <c r="AW18" s="290"/>
    </row>
    <row r="19" spans="1:49" ht="83">
      <c r="A19" s="419"/>
      <c r="B19" s="419"/>
      <c r="C19" s="419"/>
      <c r="D19" s="419"/>
      <c r="E19" s="423"/>
      <c r="F19" s="425"/>
      <c r="G19" s="119" t="s">
        <v>279</v>
      </c>
      <c r="H19" s="419"/>
      <c r="I19" s="419"/>
      <c r="J19" s="419"/>
      <c r="K19" s="419"/>
      <c r="L19" s="119" t="s">
        <v>235</v>
      </c>
      <c r="M19" s="132" t="s">
        <v>108</v>
      </c>
      <c r="N19" s="133">
        <v>500</v>
      </c>
      <c r="O19" s="275" t="str">
        <f t="shared" si="13"/>
        <v>Media</v>
      </c>
      <c r="P19" s="134">
        <f t="shared" si="14"/>
        <v>0.6</v>
      </c>
      <c r="Q19" s="141" t="s">
        <v>133</v>
      </c>
      <c r="R19" s="134" t="s">
        <v>133</v>
      </c>
      <c r="S19" s="275" t="str">
        <f>IF(OR(R19='Tabla Impacto'!$C$11,R19='Tabla Impacto'!$D$11),"Leve",IF(OR(R19='Tabla Impacto'!$C$12,R19='Tabla Impacto'!$D$12),"Menor",IF(OR(R19='Tabla Impacto'!$C$13,R19='Tabla Impacto'!$D$13),"Moderado",IF(OR(R19='Tabla Impacto'!$C$14,R19='Tabla Impacto'!$D$14),"Mayor",IF(OR(R19='Tabla Impacto'!$C$15,R19='Tabla Impacto'!$D$15),"Catastrófico","")))))</f>
        <v>Catastrófico</v>
      </c>
      <c r="T19" s="134">
        <f t="shared" si="2"/>
        <v>1</v>
      </c>
      <c r="U19" s="332" t="str">
        <f t="shared" si="12"/>
        <v>Extremo</v>
      </c>
      <c r="V19" s="135">
        <v>2</v>
      </c>
      <c r="W19" s="277" t="s">
        <v>280</v>
      </c>
      <c r="X19" s="136" t="str">
        <f t="shared" si="15"/>
        <v>Probabilidad</v>
      </c>
      <c r="Y19" s="137" t="s">
        <v>110</v>
      </c>
      <c r="Z19" s="137" t="s">
        <v>111</v>
      </c>
      <c r="AA19" s="138" t="str">
        <f t="shared" si="16"/>
        <v>40%</v>
      </c>
      <c r="AB19" s="137" t="s">
        <v>112</v>
      </c>
      <c r="AC19" s="137" t="s">
        <v>113</v>
      </c>
      <c r="AD19" s="137" t="s">
        <v>114</v>
      </c>
      <c r="AE19" s="270">
        <f t="shared" si="17"/>
        <v>0.36</v>
      </c>
      <c r="AF19" s="264" t="str">
        <f t="shared" si="18"/>
        <v>Baja</v>
      </c>
      <c r="AG19" s="138">
        <f t="shared" si="19"/>
        <v>0.36</v>
      </c>
      <c r="AH19" s="264" t="str">
        <f t="shared" si="20"/>
        <v>Catastrófico</v>
      </c>
      <c r="AI19" s="138">
        <f t="shared" si="21"/>
        <v>1</v>
      </c>
      <c r="AJ19" s="266" t="str">
        <f t="shared" si="22"/>
        <v>Extremo</v>
      </c>
      <c r="AK19" s="137" t="s">
        <v>115</v>
      </c>
      <c r="AL19" s="131" t="s">
        <v>281</v>
      </c>
      <c r="AM19" s="132" t="s">
        <v>277</v>
      </c>
      <c r="AN19" s="139">
        <v>44530</v>
      </c>
      <c r="AO19" s="405">
        <v>44530</v>
      </c>
      <c r="AP19" s="423" t="s">
        <v>282</v>
      </c>
      <c r="AQ19" s="407" t="s">
        <v>126</v>
      </c>
      <c r="AR19" s="145" t="s">
        <v>283</v>
      </c>
    </row>
    <row r="20" spans="1:49" ht="83">
      <c r="A20" s="419"/>
      <c r="B20" s="419"/>
      <c r="C20" s="419"/>
      <c r="D20" s="419"/>
      <c r="E20" s="423"/>
      <c r="F20" s="425"/>
      <c r="G20" s="119" t="s">
        <v>240</v>
      </c>
      <c r="H20" s="419"/>
      <c r="I20" s="419"/>
      <c r="J20" s="419"/>
      <c r="K20" s="419"/>
      <c r="L20" s="119" t="s">
        <v>235</v>
      </c>
      <c r="M20" s="132" t="s">
        <v>108</v>
      </c>
      <c r="N20" s="133">
        <v>500</v>
      </c>
      <c r="O20" s="275" t="str">
        <f t="shared" si="13"/>
        <v>Media</v>
      </c>
      <c r="P20" s="134">
        <f t="shared" si="14"/>
        <v>0.6</v>
      </c>
      <c r="Q20" s="141" t="s">
        <v>133</v>
      </c>
      <c r="R20" s="134" t="s">
        <v>133</v>
      </c>
      <c r="S20" s="275" t="str">
        <f>IF(OR(R20='Tabla Impacto'!$C$11,R20='Tabla Impacto'!$D$11),"Leve",IF(OR(R20='Tabla Impacto'!$C$12,R20='Tabla Impacto'!$D$12),"Menor",IF(OR(R20='Tabla Impacto'!$C$13,R20='Tabla Impacto'!$D$13),"Moderado",IF(OR(R20='Tabla Impacto'!$C$14,R20='Tabla Impacto'!$D$14),"Mayor",IF(OR(R20='Tabla Impacto'!$C$15,R20='Tabla Impacto'!$D$15),"Catastrófico","")))))</f>
        <v>Catastrófico</v>
      </c>
      <c r="T20" s="134">
        <f t="shared" si="2"/>
        <v>1</v>
      </c>
      <c r="U20" s="332" t="str">
        <f t="shared" si="12"/>
        <v>Extremo</v>
      </c>
      <c r="V20" s="135">
        <v>3</v>
      </c>
      <c r="W20" s="277" t="s">
        <v>284</v>
      </c>
      <c r="X20" s="136" t="str">
        <f t="shared" si="15"/>
        <v>Probabilidad</v>
      </c>
      <c r="Y20" s="137" t="s">
        <v>110</v>
      </c>
      <c r="Z20" s="137" t="s">
        <v>111</v>
      </c>
      <c r="AA20" s="138" t="str">
        <f t="shared" si="16"/>
        <v>40%</v>
      </c>
      <c r="AB20" s="137" t="s">
        <v>112</v>
      </c>
      <c r="AC20" s="137" t="s">
        <v>113</v>
      </c>
      <c r="AD20" s="137" t="s">
        <v>114</v>
      </c>
      <c r="AE20" s="270">
        <f t="shared" si="17"/>
        <v>0.36</v>
      </c>
      <c r="AF20" s="264" t="str">
        <f t="shared" si="18"/>
        <v>Baja</v>
      </c>
      <c r="AG20" s="138">
        <f t="shared" si="19"/>
        <v>0.36</v>
      </c>
      <c r="AH20" s="264" t="str">
        <f t="shared" si="20"/>
        <v>Catastrófico</v>
      </c>
      <c r="AI20" s="138">
        <f t="shared" si="21"/>
        <v>1</v>
      </c>
      <c r="AJ20" s="266" t="str">
        <f t="shared" si="22"/>
        <v>Extremo</v>
      </c>
      <c r="AK20" s="137" t="s">
        <v>115</v>
      </c>
      <c r="AL20" s="131" t="s">
        <v>285</v>
      </c>
      <c r="AM20" s="132" t="s">
        <v>277</v>
      </c>
      <c r="AN20" s="139">
        <v>44530</v>
      </c>
      <c r="AO20" s="405">
        <v>44530</v>
      </c>
      <c r="AP20" s="423" t="s">
        <v>286</v>
      </c>
      <c r="AQ20" s="407" t="s">
        <v>116</v>
      </c>
      <c r="AR20" s="145" t="s">
        <v>287</v>
      </c>
    </row>
    <row r="21" spans="1:49" ht="112">
      <c r="A21" s="419"/>
      <c r="B21" s="419"/>
      <c r="C21" s="419"/>
      <c r="D21" s="419"/>
      <c r="E21" s="423"/>
      <c r="F21" s="425"/>
      <c r="G21" s="151" t="s">
        <v>288</v>
      </c>
      <c r="H21" s="419"/>
      <c r="I21" s="419"/>
      <c r="J21" s="419"/>
      <c r="K21" s="419"/>
      <c r="L21" s="119" t="s">
        <v>235</v>
      </c>
      <c r="M21" s="132" t="s">
        <v>108</v>
      </c>
      <c r="N21" s="133">
        <v>500</v>
      </c>
      <c r="O21" s="275" t="str">
        <f t="shared" si="13"/>
        <v>Media</v>
      </c>
      <c r="P21" s="134">
        <f t="shared" si="14"/>
        <v>0.6</v>
      </c>
      <c r="Q21" s="141" t="s">
        <v>133</v>
      </c>
      <c r="R21" s="134" t="s">
        <v>133</v>
      </c>
      <c r="S21" s="275" t="str">
        <f>IF(OR(R21='Tabla Impacto'!$C$11,R21='Tabla Impacto'!$D$11),"Leve",IF(OR(R21='Tabla Impacto'!$C$12,R21='Tabla Impacto'!$D$12),"Menor",IF(OR(R21='Tabla Impacto'!$C$13,R21='Tabla Impacto'!$D$13),"Moderado",IF(OR(R21='Tabla Impacto'!$C$14,R21='Tabla Impacto'!$D$14),"Mayor",IF(OR(R21='Tabla Impacto'!$C$15,R21='Tabla Impacto'!$D$15),"Catastrófico","")))))</f>
        <v>Catastrófico</v>
      </c>
      <c r="T21" s="134">
        <f t="shared" si="2"/>
        <v>1</v>
      </c>
      <c r="U21" s="332" t="str">
        <f t="shared" si="12"/>
        <v>Extremo</v>
      </c>
      <c r="V21" s="135">
        <v>4</v>
      </c>
      <c r="W21" s="484" t="s">
        <v>289</v>
      </c>
      <c r="X21" s="136" t="str">
        <f t="shared" si="15"/>
        <v>Probabilidad</v>
      </c>
      <c r="Y21" s="137" t="s">
        <v>110</v>
      </c>
      <c r="Z21" s="137" t="s">
        <v>111</v>
      </c>
      <c r="AA21" s="138" t="str">
        <f t="shared" si="16"/>
        <v>40%</v>
      </c>
      <c r="AB21" s="137" t="s">
        <v>112</v>
      </c>
      <c r="AC21" s="137" t="s">
        <v>113</v>
      </c>
      <c r="AD21" s="137" t="s">
        <v>114</v>
      </c>
      <c r="AE21" s="270">
        <f t="shared" si="17"/>
        <v>0.36</v>
      </c>
      <c r="AF21" s="264" t="str">
        <f t="shared" si="18"/>
        <v>Baja</v>
      </c>
      <c r="AG21" s="138">
        <f t="shared" si="19"/>
        <v>0.36</v>
      </c>
      <c r="AH21" s="264" t="str">
        <f t="shared" si="20"/>
        <v>Catastrófico</v>
      </c>
      <c r="AI21" s="138">
        <f t="shared" si="21"/>
        <v>1</v>
      </c>
      <c r="AJ21" s="266" t="str">
        <f t="shared" si="22"/>
        <v>Extremo</v>
      </c>
      <c r="AK21" s="137" t="s">
        <v>115</v>
      </c>
      <c r="AL21" s="131" t="s">
        <v>290</v>
      </c>
      <c r="AM21" s="132" t="s">
        <v>277</v>
      </c>
      <c r="AN21" s="139">
        <v>44530</v>
      </c>
      <c r="AO21" s="316">
        <v>44530</v>
      </c>
      <c r="AP21" s="132" t="s">
        <v>291</v>
      </c>
      <c r="AQ21" s="150" t="s">
        <v>116</v>
      </c>
      <c r="AR21" s="145" t="s">
        <v>292</v>
      </c>
    </row>
    <row r="22" spans="1:49" ht="97" thickBot="1">
      <c r="A22" s="419"/>
      <c r="B22" s="419"/>
      <c r="C22" s="419"/>
      <c r="D22" s="419"/>
      <c r="E22" s="423"/>
      <c r="F22" s="425"/>
      <c r="G22" s="119" t="s">
        <v>293</v>
      </c>
      <c r="H22" s="419"/>
      <c r="I22" s="419"/>
      <c r="J22" s="419"/>
      <c r="K22" s="419"/>
      <c r="L22" s="119" t="s">
        <v>235</v>
      </c>
      <c r="M22" s="132" t="s">
        <v>108</v>
      </c>
      <c r="N22" s="133">
        <v>500</v>
      </c>
      <c r="O22" s="275" t="str">
        <f t="shared" si="13"/>
        <v>Media</v>
      </c>
      <c r="P22" s="134">
        <f t="shared" si="14"/>
        <v>0.6</v>
      </c>
      <c r="Q22" s="141" t="s">
        <v>133</v>
      </c>
      <c r="R22" s="134" t="s">
        <v>133</v>
      </c>
      <c r="S22" s="275" t="str">
        <f>IF(OR(R22='Tabla Impacto'!$C$11,R22='Tabla Impacto'!$D$11),"Leve",IF(OR(R22='Tabla Impacto'!$C$12,R22='Tabla Impacto'!$D$12),"Menor",IF(OR(R22='Tabla Impacto'!$C$13,R22='Tabla Impacto'!$D$13),"Moderado",IF(OR(R22='Tabla Impacto'!$C$14,R22='Tabla Impacto'!$D$14),"Mayor",IF(OR(R22='Tabla Impacto'!$C$15,R22='Tabla Impacto'!$D$15),"Catastrófico","")))))</f>
        <v>Catastrófico</v>
      </c>
      <c r="T22" s="134">
        <f t="shared" si="2"/>
        <v>1</v>
      </c>
      <c r="U22" s="332" t="str">
        <f t="shared" si="12"/>
        <v>Extremo</v>
      </c>
      <c r="V22" s="135">
        <v>5</v>
      </c>
      <c r="W22" s="484"/>
      <c r="X22" s="136" t="str">
        <f t="shared" si="15"/>
        <v>Probabilidad</v>
      </c>
      <c r="Y22" s="137" t="s">
        <v>110</v>
      </c>
      <c r="Z22" s="137" t="s">
        <v>111</v>
      </c>
      <c r="AA22" s="138" t="str">
        <f t="shared" si="16"/>
        <v>40%</v>
      </c>
      <c r="AB22" s="137" t="s">
        <v>112</v>
      </c>
      <c r="AC22" s="137" t="s">
        <v>113</v>
      </c>
      <c r="AD22" s="137" t="s">
        <v>114</v>
      </c>
      <c r="AE22" s="270">
        <f t="shared" si="17"/>
        <v>0.36</v>
      </c>
      <c r="AF22" s="264" t="str">
        <f t="shared" si="18"/>
        <v>Baja</v>
      </c>
      <c r="AG22" s="138">
        <f t="shared" si="19"/>
        <v>0.36</v>
      </c>
      <c r="AH22" s="264" t="str">
        <f t="shared" si="20"/>
        <v>Catastrófico</v>
      </c>
      <c r="AI22" s="138">
        <f t="shared" si="21"/>
        <v>1</v>
      </c>
      <c r="AJ22" s="266" t="str">
        <f t="shared" si="22"/>
        <v>Extremo</v>
      </c>
      <c r="AK22" s="137" t="s">
        <v>115</v>
      </c>
      <c r="AL22" s="131" t="s">
        <v>294</v>
      </c>
      <c r="AM22" s="132" t="s">
        <v>277</v>
      </c>
      <c r="AN22" s="139">
        <v>44530</v>
      </c>
      <c r="AO22" s="317">
        <v>44530</v>
      </c>
      <c r="AP22" s="144" t="s">
        <v>250</v>
      </c>
      <c r="AQ22" s="149" t="s">
        <v>116</v>
      </c>
      <c r="AR22" s="145" t="s">
        <v>295</v>
      </c>
    </row>
    <row r="23" spans="1:49" ht="209" thickBot="1">
      <c r="A23" s="418" t="s">
        <v>405</v>
      </c>
      <c r="B23" s="418" t="s">
        <v>272</v>
      </c>
      <c r="C23" s="418" t="s">
        <v>273</v>
      </c>
      <c r="D23" s="418" t="s">
        <v>231</v>
      </c>
      <c r="E23" s="422" t="s">
        <v>107</v>
      </c>
      <c r="F23" s="418" t="s">
        <v>313</v>
      </c>
      <c r="G23" s="305" t="s">
        <v>232</v>
      </c>
      <c r="H23" s="418" t="s">
        <v>244</v>
      </c>
      <c r="I23" s="418" t="s">
        <v>233</v>
      </c>
      <c r="J23" s="418" t="s">
        <v>234</v>
      </c>
      <c r="K23" s="418" t="s">
        <v>234</v>
      </c>
      <c r="L23" s="305" t="s">
        <v>235</v>
      </c>
      <c r="M23" s="293" t="s">
        <v>108</v>
      </c>
      <c r="N23" s="294">
        <v>500</v>
      </c>
      <c r="O23" s="295" t="str">
        <f t="shared" si="13"/>
        <v>Media</v>
      </c>
      <c r="P23" s="296">
        <f t="shared" si="14"/>
        <v>0.6</v>
      </c>
      <c r="Q23" s="297" t="s">
        <v>124</v>
      </c>
      <c r="R23" s="296" t="s">
        <v>124</v>
      </c>
      <c r="S23" s="295" t="str">
        <f>IF(OR(R23='Tabla Impacto'!$C$11,R23='Tabla Impacto'!$D$11),"Leve",IF(OR(R23='Tabla Impacto'!$C$12,R23='Tabla Impacto'!$D$12),"Menor",IF(OR(R23='Tabla Impacto'!$C$13,R23='Tabla Impacto'!$D$13),"Moderado",IF(OR(R23='Tabla Impacto'!$C$14,R23='Tabla Impacto'!$D$14),"Mayor",IF(OR(R23='Tabla Impacto'!$C$15,R23='Tabla Impacto'!$D$15),"Catastrófico","")))))</f>
        <v>Mayor</v>
      </c>
      <c r="T23" s="296">
        <f t="shared" si="2"/>
        <v>0.8</v>
      </c>
      <c r="U23" s="313" t="str">
        <f t="shared" si="12"/>
        <v>Alto</v>
      </c>
      <c r="V23" s="298">
        <v>1</v>
      </c>
      <c r="W23" s="306" t="s">
        <v>427</v>
      </c>
      <c r="X23" s="299" t="str">
        <f t="shared" si="15"/>
        <v>Probabilidad</v>
      </c>
      <c r="Y23" s="300" t="s">
        <v>110</v>
      </c>
      <c r="Z23" s="300" t="s">
        <v>111</v>
      </c>
      <c r="AA23" s="301" t="str">
        <f t="shared" si="16"/>
        <v>40%</v>
      </c>
      <c r="AB23" s="300" t="s">
        <v>112</v>
      </c>
      <c r="AC23" s="300" t="s">
        <v>113</v>
      </c>
      <c r="AD23" s="300" t="s">
        <v>129</v>
      </c>
      <c r="AE23" s="302">
        <f t="shared" si="17"/>
        <v>0.36</v>
      </c>
      <c r="AF23" s="303" t="str">
        <f t="shared" si="18"/>
        <v>Baja</v>
      </c>
      <c r="AG23" s="301">
        <f t="shared" si="19"/>
        <v>0.36</v>
      </c>
      <c r="AH23" s="303" t="str">
        <f t="shared" si="20"/>
        <v>Mayor</v>
      </c>
      <c r="AI23" s="301">
        <f t="shared" si="21"/>
        <v>0.8</v>
      </c>
      <c r="AJ23" s="304" t="str">
        <f t="shared" si="22"/>
        <v>Alto</v>
      </c>
      <c r="AK23" s="300" t="s">
        <v>115</v>
      </c>
      <c r="AL23" s="305" t="s">
        <v>296</v>
      </c>
      <c r="AM23" s="305" t="s">
        <v>277</v>
      </c>
      <c r="AN23" s="291">
        <v>44742</v>
      </c>
      <c r="AO23" s="314">
        <v>44742</v>
      </c>
      <c r="AP23" s="281"/>
      <c r="AQ23" s="152" t="s">
        <v>116</v>
      </c>
      <c r="AR23" s="336" t="s">
        <v>297</v>
      </c>
      <c r="AS23" s="290"/>
      <c r="AT23" s="290"/>
      <c r="AU23" s="290"/>
      <c r="AV23" s="290"/>
      <c r="AW23" s="290"/>
    </row>
    <row r="24" spans="1:49" ht="150">
      <c r="A24" s="419"/>
      <c r="B24" s="419"/>
      <c r="C24" s="419"/>
      <c r="D24" s="419"/>
      <c r="E24" s="423"/>
      <c r="F24" s="419"/>
      <c r="G24" s="143" t="s">
        <v>236</v>
      </c>
      <c r="H24" s="419"/>
      <c r="I24" s="419"/>
      <c r="J24" s="419"/>
      <c r="K24" s="419"/>
      <c r="L24" s="131" t="s">
        <v>241</v>
      </c>
      <c r="M24" s="132" t="s">
        <v>108</v>
      </c>
      <c r="N24" s="133">
        <v>500</v>
      </c>
      <c r="O24" s="275" t="str">
        <f t="shared" si="13"/>
        <v>Media</v>
      </c>
      <c r="P24" s="134">
        <f t="shared" si="14"/>
        <v>0.6</v>
      </c>
      <c r="Q24" s="141" t="s">
        <v>124</v>
      </c>
      <c r="R24" s="134" t="s">
        <v>124</v>
      </c>
      <c r="S24" s="275" t="str">
        <f>IF(OR(R24='Tabla Impacto'!$C$11,R24='Tabla Impacto'!$D$11),"Leve",IF(OR(R24='Tabla Impacto'!$C$12,R24='Tabla Impacto'!$D$12),"Menor",IF(OR(R24='Tabla Impacto'!$C$13,R24='Tabla Impacto'!$D$13),"Moderado",IF(OR(R24='Tabla Impacto'!$C$14,R24='Tabla Impacto'!$D$14),"Mayor",IF(OR(R24='Tabla Impacto'!$C$15,R24='Tabla Impacto'!$D$15),"Catastrófico","")))))</f>
        <v>Mayor</v>
      </c>
      <c r="T24" s="134">
        <f t="shared" si="2"/>
        <v>0.8</v>
      </c>
      <c r="U24" s="332" t="str">
        <f t="shared" si="12"/>
        <v>Alto</v>
      </c>
      <c r="V24" s="135">
        <v>2</v>
      </c>
      <c r="W24" s="277" t="s">
        <v>239</v>
      </c>
      <c r="X24" s="136" t="str">
        <f t="shared" si="15"/>
        <v>Probabilidad</v>
      </c>
      <c r="Y24" s="137" t="s">
        <v>110</v>
      </c>
      <c r="Z24" s="137" t="s">
        <v>111</v>
      </c>
      <c r="AA24" s="138" t="str">
        <f t="shared" si="16"/>
        <v>40%</v>
      </c>
      <c r="AB24" s="137" t="s">
        <v>112</v>
      </c>
      <c r="AC24" s="137" t="s">
        <v>113</v>
      </c>
      <c r="AD24" s="137" t="s">
        <v>129</v>
      </c>
      <c r="AE24" s="270">
        <f t="shared" si="17"/>
        <v>0.36</v>
      </c>
      <c r="AF24" s="264" t="str">
        <f t="shared" si="18"/>
        <v>Baja</v>
      </c>
      <c r="AG24" s="138">
        <f t="shared" si="19"/>
        <v>0.36</v>
      </c>
      <c r="AH24" s="264" t="str">
        <f t="shared" si="20"/>
        <v>Mayor</v>
      </c>
      <c r="AI24" s="138">
        <f t="shared" si="21"/>
        <v>0.8</v>
      </c>
      <c r="AJ24" s="266" t="str">
        <f t="shared" si="22"/>
        <v>Alto</v>
      </c>
      <c r="AK24" s="137" t="s">
        <v>115</v>
      </c>
      <c r="AL24" s="131" t="s">
        <v>271</v>
      </c>
      <c r="AM24" s="131" t="s">
        <v>277</v>
      </c>
      <c r="AN24" s="139">
        <v>44530</v>
      </c>
      <c r="AO24" s="316">
        <v>44530</v>
      </c>
      <c r="AP24" s="131" t="s">
        <v>298</v>
      </c>
      <c r="AQ24" s="153" t="s">
        <v>116</v>
      </c>
      <c r="AR24" s="140" t="s">
        <v>299</v>
      </c>
    </row>
    <row r="25" spans="1:49" ht="96">
      <c r="A25" s="419"/>
      <c r="B25" s="419"/>
      <c r="C25" s="419"/>
      <c r="D25" s="419"/>
      <c r="E25" s="423"/>
      <c r="F25" s="419"/>
      <c r="G25" s="143" t="s">
        <v>300</v>
      </c>
      <c r="H25" s="419"/>
      <c r="I25" s="419"/>
      <c r="J25" s="419"/>
      <c r="K25" s="419"/>
      <c r="L25" s="131" t="s">
        <v>301</v>
      </c>
      <c r="M25" s="132" t="s">
        <v>223</v>
      </c>
      <c r="N25" s="133">
        <v>500</v>
      </c>
      <c r="O25" s="275" t="str">
        <f t="shared" si="13"/>
        <v>Media</v>
      </c>
      <c r="P25" s="134">
        <f t="shared" si="14"/>
        <v>0.6</v>
      </c>
      <c r="Q25" s="141" t="s">
        <v>124</v>
      </c>
      <c r="R25" s="134" t="s">
        <v>124</v>
      </c>
      <c r="S25" s="275" t="str">
        <f>IF(OR(R25='Tabla Impacto'!$C$11,R25='Tabla Impacto'!$D$11),"Leve",IF(OR(R25='Tabla Impacto'!$C$12,R25='Tabla Impacto'!$D$12),"Menor",IF(OR(R25='Tabla Impacto'!$C$13,R25='Tabla Impacto'!$D$13),"Moderado",IF(OR(R25='Tabla Impacto'!$C$14,R25='Tabla Impacto'!$D$14),"Mayor",IF(OR(R25='Tabla Impacto'!$C$15,R25='Tabla Impacto'!$D$15),"Catastrófico","")))))</f>
        <v>Mayor</v>
      </c>
      <c r="T25" s="134">
        <f t="shared" si="2"/>
        <v>0.8</v>
      </c>
      <c r="U25" s="332" t="str">
        <f t="shared" si="12"/>
        <v>Alto</v>
      </c>
      <c r="V25" s="135">
        <v>3</v>
      </c>
      <c r="W25" s="277" t="s">
        <v>239</v>
      </c>
      <c r="X25" s="136" t="str">
        <f t="shared" si="15"/>
        <v>Probabilidad</v>
      </c>
      <c r="Y25" s="137" t="s">
        <v>110</v>
      </c>
      <c r="Z25" s="137" t="s">
        <v>111</v>
      </c>
      <c r="AA25" s="138" t="str">
        <f t="shared" si="16"/>
        <v>40%</v>
      </c>
      <c r="AB25" s="137" t="s">
        <v>112</v>
      </c>
      <c r="AC25" s="137" t="s">
        <v>113</v>
      </c>
      <c r="AD25" s="137" t="s">
        <v>129</v>
      </c>
      <c r="AE25" s="270">
        <f t="shared" si="17"/>
        <v>0.36</v>
      </c>
      <c r="AF25" s="264" t="str">
        <f t="shared" si="18"/>
        <v>Baja</v>
      </c>
      <c r="AG25" s="138">
        <f t="shared" si="19"/>
        <v>0.36</v>
      </c>
      <c r="AH25" s="264" t="str">
        <f t="shared" si="20"/>
        <v>Mayor</v>
      </c>
      <c r="AI25" s="138">
        <f t="shared" si="21"/>
        <v>0.8</v>
      </c>
      <c r="AJ25" s="266" t="str">
        <f t="shared" si="22"/>
        <v>Alto</v>
      </c>
      <c r="AK25" s="137" t="s">
        <v>115</v>
      </c>
      <c r="AL25" s="131" t="s">
        <v>302</v>
      </c>
      <c r="AM25" s="131" t="s">
        <v>303</v>
      </c>
      <c r="AN25" s="139">
        <v>44530</v>
      </c>
      <c r="AO25" s="318">
        <v>44530</v>
      </c>
      <c r="AP25" s="131" t="s">
        <v>304</v>
      </c>
      <c r="AQ25" s="153" t="s">
        <v>116</v>
      </c>
      <c r="AR25" s="140" t="s">
        <v>305</v>
      </c>
    </row>
    <row r="26" spans="1:49" ht="97" thickBot="1">
      <c r="A26" s="419"/>
      <c r="B26" s="419"/>
      <c r="C26" s="419"/>
      <c r="D26" s="419"/>
      <c r="E26" s="423"/>
      <c r="F26" s="419"/>
      <c r="G26" s="143" t="s">
        <v>306</v>
      </c>
      <c r="H26" s="419"/>
      <c r="I26" s="419"/>
      <c r="J26" s="419"/>
      <c r="K26" s="419"/>
      <c r="L26" s="131" t="s">
        <v>307</v>
      </c>
      <c r="M26" s="132" t="s">
        <v>108</v>
      </c>
      <c r="N26" s="133">
        <v>500</v>
      </c>
      <c r="O26" s="275" t="str">
        <f t="shared" ref="O26:O32" si="23">IF(N26&lt;=0,"",IF(N26&lt;=2,"Muy Baja",IF(N26&lt;=24,"Baja",IF(N26&lt;=500,"Media",IF(N26&lt;=5000,"Alta","Muy Alta")))))</f>
        <v>Media</v>
      </c>
      <c r="P26" s="134">
        <f t="shared" ref="P26:P32" si="24">IF(O26="","",IF(O26="Muy Baja",0.2,IF(O26="Baja",0.4,IF(O26="Media",0.6,IF(O26="Alta",0.8,IF(O26="Muy Alta",1,))))))</f>
        <v>0.6</v>
      </c>
      <c r="Q26" s="141" t="s">
        <v>124</v>
      </c>
      <c r="R26" s="134" t="s">
        <v>124</v>
      </c>
      <c r="S26" s="275" t="str">
        <f>IF(OR(R26='Tabla Impacto'!$C$11,R26='Tabla Impacto'!$D$11),"Leve",IF(OR(R26='Tabla Impacto'!$C$12,R26='Tabla Impacto'!$D$12),"Menor",IF(OR(R26='Tabla Impacto'!$C$13,R26='Tabla Impacto'!$D$13),"Moderado",IF(OR(R26='Tabla Impacto'!$C$14,R26='Tabla Impacto'!$D$14),"Mayor",IF(OR(R26='Tabla Impacto'!$C$15,R26='Tabla Impacto'!$D$15),"Catastrófico","")))))</f>
        <v>Mayor</v>
      </c>
      <c r="T26" s="134">
        <f t="shared" si="2"/>
        <v>0.8</v>
      </c>
      <c r="U26" s="332" t="str">
        <f t="shared" si="12"/>
        <v>Alto</v>
      </c>
      <c r="V26" s="135">
        <v>4</v>
      </c>
      <c r="W26" s="277" t="s">
        <v>239</v>
      </c>
      <c r="X26" s="136" t="str">
        <f>IF(OR(Y26="Preventivo",Y26="Detectivo"),"Probabilidad",IF(Y26="Correctivo","Impacto",""))</f>
        <v>Probabilidad</v>
      </c>
      <c r="Y26" s="137" t="s">
        <v>110</v>
      </c>
      <c r="Z26" s="137" t="s">
        <v>111</v>
      </c>
      <c r="AA26" s="138" t="str">
        <f t="shared" ref="AA26:AA32" si="25">IF(AND(Y26="Preventivo",Z26="Automático"),"50%",IF(AND(Y26="Preventivo",Z26="Manual"),"40%",IF(AND(Y26="Detectivo",Z26="Automático"),"40%",IF(AND(Y26="Detectivo",Z26="Manual"),"30%",IF(AND(Y26="Correctivo",Z26="Automático"),"35%",IF(AND(Y26="Correctivo",Z26="Manual"),"25%",""))))))</f>
        <v>40%</v>
      </c>
      <c r="AB26" s="137" t="s">
        <v>112</v>
      </c>
      <c r="AC26" s="137" t="s">
        <v>113</v>
      </c>
      <c r="AD26" s="137" t="s">
        <v>129</v>
      </c>
      <c r="AE26" s="270">
        <f>IFERROR(IF(X26="Probabilidad",(P26-(+P26*AA26)),IF(X26="Impacto",P26,"")),"")</f>
        <v>0.36</v>
      </c>
      <c r="AF26" s="264" t="str">
        <f t="shared" ref="AF26:AF32" si="26">IFERROR(IF(AE26="","",IF(AE26&lt;=0.2,"Muy Baja",IF(AE26&lt;=0.4,"Baja",IF(AE26&lt;=0.6,"Media",IF(AE26&lt;=0.8,"Alta","Muy Alta"))))),"")</f>
        <v>Baja</v>
      </c>
      <c r="AG26" s="138">
        <f>+AE26</f>
        <v>0.36</v>
      </c>
      <c r="AH26" s="264" t="str">
        <f t="shared" ref="AH26:AH32" si="27">IFERROR(IF(AI26="","",IF(AI26&lt;=0.2,"Leve",IF(AI26&lt;=0.4,"Menor",IF(AI26&lt;=0.6,"Moderado",IF(AI26&lt;=0.8,"Mayor","Catastrófico"))))),"")</f>
        <v>Mayor</v>
      </c>
      <c r="AI26" s="138">
        <f>IFERROR(IF(X26="Impacto",(T26-(+T26*AA26)),IF(X26="Probabilidad",T26,"")),"")</f>
        <v>0.8</v>
      </c>
      <c r="AJ26" s="266" t="str">
        <f>IFERROR(IF(OR(AND(AF26="Muy Baja",AH26="Leve"),AND(AF26="Muy Baja",AH26="Menor"),AND(AF26="Baja",AH26="Leve")),"Bajo",IF(OR(AND(AF26="Muy baja",AH26="Moderado"),AND(AF26="Baja",AH26="Menor"),AND(AF26="Baja",AH26="Moderado"),AND(AF26="Media",AH26="Leve"),AND(AF26="Media",AH26="Menor"),AND(AF26="Media",AH26="Moderado"),AND(AF26="Alta",AH26="Leve"),AND(AF26="Alta",AH26="Menor")),"Moderado",IF(OR(AND(AF26="Muy Baja",AH26="Mayor"),AND(AF26="Baja",AH26="Mayor"),AND(AF26="Media",AH26="Mayor"),AND(AF26="Alta",AH26="Moderado"),AND(AF26="Alta",AH26="Mayor"),AND(AF26="Muy Alta",AH26="Leve"),AND(AF26="Muy Alta",AH26="Menor"),AND(AF26="Muy Alta",AH26="Moderado"),AND(AF26="Muy Alta",AH26="Mayor")),"Alto",IF(OR(AND(AF26="Muy Baja",AH26="Catastrófico"),AND(AF26="Baja",AH26="Catastrófico"),AND(AF26="Media",AH26="Catastrófico"),AND(AF26="Alta",AH26="Catastrófico"),AND(AF26="Muy Alta",AH26="Catastrófico")),"Extremo","")))),"")</f>
        <v>Alto</v>
      </c>
      <c r="AK26" s="137" t="s">
        <v>115</v>
      </c>
      <c r="AL26" s="131" t="s">
        <v>308</v>
      </c>
      <c r="AM26" s="131" t="s">
        <v>277</v>
      </c>
      <c r="AN26" s="139">
        <v>44530</v>
      </c>
      <c r="AO26" s="317">
        <v>44530</v>
      </c>
      <c r="AP26" s="146" t="s">
        <v>309</v>
      </c>
      <c r="AQ26" s="154" t="s">
        <v>116</v>
      </c>
      <c r="AR26" s="140" t="s">
        <v>310</v>
      </c>
    </row>
    <row r="27" spans="1:49" ht="209" thickBot="1">
      <c r="A27" s="310" t="s">
        <v>406</v>
      </c>
      <c r="B27" s="310" t="s">
        <v>272</v>
      </c>
      <c r="C27" s="310" t="s">
        <v>273</v>
      </c>
      <c r="D27" s="310" t="s">
        <v>231</v>
      </c>
      <c r="E27" s="293" t="s">
        <v>107</v>
      </c>
      <c r="F27" s="305" t="s">
        <v>274</v>
      </c>
      <c r="G27" s="292" t="s">
        <v>243</v>
      </c>
      <c r="H27" s="310" t="s">
        <v>246</v>
      </c>
      <c r="I27" s="310" t="s">
        <v>242</v>
      </c>
      <c r="J27" s="310" t="s">
        <v>234</v>
      </c>
      <c r="K27" s="310" t="s">
        <v>234</v>
      </c>
      <c r="L27" s="305" t="s">
        <v>241</v>
      </c>
      <c r="M27" s="293" t="s">
        <v>108</v>
      </c>
      <c r="N27" s="294">
        <v>500</v>
      </c>
      <c r="O27" s="295" t="str">
        <f t="shared" si="23"/>
        <v>Media</v>
      </c>
      <c r="P27" s="296">
        <f t="shared" si="24"/>
        <v>0.6</v>
      </c>
      <c r="Q27" s="297" t="s">
        <v>133</v>
      </c>
      <c r="R27" s="296" t="s">
        <v>133</v>
      </c>
      <c r="S27" s="295" t="str">
        <f>IF(OR(R27='Tabla Impacto'!$C$11,R27='Tabla Impacto'!$D$11),"Leve",IF(OR(R27='Tabla Impacto'!$C$12,R27='Tabla Impacto'!$D$12),"Menor",IF(OR(R27='Tabla Impacto'!$C$13,R27='Tabla Impacto'!$D$13),"Moderado",IF(OR(R27='Tabla Impacto'!$C$14,R27='Tabla Impacto'!$D$14),"Mayor",IF(OR(R27='Tabla Impacto'!$C$15,R27='Tabla Impacto'!$D$15),"Catastrófico","")))))</f>
        <v>Catastrófico</v>
      </c>
      <c r="T27" s="296">
        <f t="shared" si="2"/>
        <v>1</v>
      </c>
      <c r="U27" s="313" t="str">
        <f t="shared" si="12"/>
        <v>Extremo</v>
      </c>
      <c r="V27" s="298">
        <v>1</v>
      </c>
      <c r="W27" s="306" t="s">
        <v>427</v>
      </c>
      <c r="X27" s="299" t="str">
        <f>IF(OR(Y27="Preventivo",Y27="Detectivo"),"Probabilidad",IF(Y27="Correctivo","Impacto",""))</f>
        <v>Probabilidad</v>
      </c>
      <c r="Y27" s="300" t="s">
        <v>110</v>
      </c>
      <c r="Z27" s="300" t="s">
        <v>111</v>
      </c>
      <c r="AA27" s="301" t="str">
        <f t="shared" si="25"/>
        <v>40%</v>
      </c>
      <c r="AB27" s="300" t="s">
        <v>112</v>
      </c>
      <c r="AC27" s="300" t="s">
        <v>113</v>
      </c>
      <c r="AD27" s="300" t="s">
        <v>114</v>
      </c>
      <c r="AE27" s="302">
        <f>IFERROR(IF(X27="Probabilidad",(P27-(+P27*AA27)),IF(X27="Impacto",P27,"")),"")</f>
        <v>0.36</v>
      </c>
      <c r="AF27" s="303" t="str">
        <f t="shared" si="26"/>
        <v>Baja</v>
      </c>
      <c r="AG27" s="301">
        <f>+AE27</f>
        <v>0.36</v>
      </c>
      <c r="AH27" s="303" t="str">
        <f t="shared" si="27"/>
        <v>Catastrófico</v>
      </c>
      <c r="AI27" s="301">
        <f>IFERROR(IF(X27="Impacto",(T27-(+T27*AA27)),IF(X27="Probabilidad",T27,"")),"")</f>
        <v>1</v>
      </c>
      <c r="AJ27" s="304" t="str">
        <f t="shared" ref="AJ27:AJ34" si="28">IFERROR(IF(OR(AND(AF27="Muy Baja",AH27="Leve"),AND(AF27="Muy Baja",AH27="Menor"),AND(AF27="Baja",AH27="Leve")),"Bajo",IF(OR(AND(AF27="Muy baja",AH27="Moderado"),AND(AF27="Baja",AH27="Menor"),AND(AF27="Baja",AH27="Moderado"),AND(AF27="Media",AH27="Leve"),AND(AF27="Media",AH27="Menor"),AND(AF27="Media",AH27="Moderado"),AND(AF27="Alta",AH27="Leve"),AND(AF27="Alta",AH27="Menor")),"Moderado",IF(OR(AND(AF27="Muy Baja",AH27="Mayor"),AND(AF27="Baja",AH27="Mayor"),AND(AF27="Media",AH27="Mayor"),AND(AF27="Alta",AH27="Moderado"),AND(AF27="Alta",AH27="Mayor"),AND(AF27="Muy Alta",AH27="Leve"),AND(AF27="Muy Alta",AH27="Menor"),AND(AF27="Muy Alta",AH27="Moderado"),AND(AF27="Muy Alta",AH27="Mayor")),"Alto",IF(OR(AND(AF27="Muy Baja",AH27="Catastrófico"),AND(AF27="Baja",AH27="Catastrófico"),AND(AF27="Media",AH27="Catastrófico"),AND(AF27="Alta",AH27="Catastrófico"),AND(AF27="Muy Alta",AH27="Catastrófico")),"Extremo","")))),"")</f>
        <v>Extremo</v>
      </c>
      <c r="AK27" s="300" t="s">
        <v>115</v>
      </c>
      <c r="AL27" s="305" t="s">
        <v>311</v>
      </c>
      <c r="AM27" s="293" t="s">
        <v>277</v>
      </c>
      <c r="AN27" s="291">
        <v>44742</v>
      </c>
      <c r="AO27" s="314">
        <v>44742</v>
      </c>
      <c r="AP27" s="142"/>
      <c r="AQ27" s="155" t="s">
        <v>116</v>
      </c>
      <c r="AR27" s="336" t="s">
        <v>312</v>
      </c>
      <c r="AS27" s="290"/>
      <c r="AT27" s="290"/>
      <c r="AU27" s="290"/>
      <c r="AV27" s="290"/>
      <c r="AW27" s="290"/>
    </row>
    <row r="28" spans="1:49" ht="144">
      <c r="A28" s="444" t="s">
        <v>407</v>
      </c>
      <c r="B28" s="420" t="s">
        <v>134</v>
      </c>
      <c r="C28" s="420" t="s">
        <v>416</v>
      </c>
      <c r="D28" s="420" t="s">
        <v>231</v>
      </c>
      <c r="E28" s="422" t="s">
        <v>118</v>
      </c>
      <c r="F28" s="422" t="s">
        <v>123</v>
      </c>
      <c r="G28" s="305" t="s">
        <v>314</v>
      </c>
      <c r="H28" s="428" t="s">
        <v>315</v>
      </c>
      <c r="I28" s="418" t="s">
        <v>233</v>
      </c>
      <c r="J28" s="418" t="s">
        <v>316</v>
      </c>
      <c r="K28" s="418" t="s">
        <v>317</v>
      </c>
      <c r="L28" s="424" t="s">
        <v>318</v>
      </c>
      <c r="M28" s="422" t="s">
        <v>108</v>
      </c>
      <c r="N28" s="294">
        <v>60</v>
      </c>
      <c r="O28" s="295" t="str">
        <f t="shared" si="23"/>
        <v>Media</v>
      </c>
      <c r="P28" s="296">
        <f t="shared" si="24"/>
        <v>0.6</v>
      </c>
      <c r="Q28" s="436" t="s">
        <v>124</v>
      </c>
      <c r="R28" s="296" t="s">
        <v>124</v>
      </c>
      <c r="S28" s="295" t="str">
        <f>IF(OR(R28='Tabla Impacto'!$C$11,R28='Tabla Impacto'!$D$11),"Leve",IF(OR(R28='Tabla Impacto'!$C$12,R28='Tabla Impacto'!$D$12),"Menor",IF(OR(R28='Tabla Impacto'!$C$13,R28='Tabla Impacto'!$D$13),"Moderado",IF(OR(R28='Tabla Impacto'!$C$14,R28='Tabla Impacto'!$D$14),"Mayor",IF(OR(R28='Tabla Impacto'!$C$15,R28='Tabla Impacto'!$D$15),"Catastrófico","")))))</f>
        <v>Mayor</v>
      </c>
      <c r="T28" s="296">
        <f t="shared" si="2"/>
        <v>0.8</v>
      </c>
      <c r="U28" s="313" t="str">
        <f t="shared" si="12"/>
        <v>Alto</v>
      </c>
      <c r="V28" s="298">
        <v>1</v>
      </c>
      <c r="W28" s="306" t="s">
        <v>319</v>
      </c>
      <c r="X28" s="299" t="s">
        <v>138</v>
      </c>
      <c r="Y28" s="300" t="s">
        <v>110</v>
      </c>
      <c r="Z28" s="300" t="s">
        <v>111</v>
      </c>
      <c r="AA28" s="301" t="str">
        <f t="shared" si="25"/>
        <v>40%</v>
      </c>
      <c r="AB28" s="300" t="s">
        <v>112</v>
      </c>
      <c r="AC28" s="300" t="s">
        <v>113</v>
      </c>
      <c r="AD28" s="300" t="s">
        <v>114</v>
      </c>
      <c r="AE28" s="302">
        <f>IFERROR(IF(X28="Probabilidad",(P28-(+P28*AA28)),IF(X28="Impacto",P28,"")),"")</f>
        <v>0.36</v>
      </c>
      <c r="AF28" s="303" t="str">
        <f t="shared" si="26"/>
        <v>Baja</v>
      </c>
      <c r="AG28" s="301">
        <f t="shared" ref="AG28:AG34" si="29">+AE28</f>
        <v>0.36</v>
      </c>
      <c r="AH28" s="303" t="str">
        <f t="shared" si="27"/>
        <v>Mayor</v>
      </c>
      <c r="AI28" s="301">
        <f t="shared" ref="AI28:AI34" si="30">IFERROR(IF(X28="Impacto",(T28-(+T28*AA28)),IF(X28="Probabilidad",T28,"")),"")</f>
        <v>0.8</v>
      </c>
      <c r="AJ28" s="304" t="str">
        <f t="shared" si="28"/>
        <v>Alto</v>
      </c>
      <c r="AK28" s="300" t="s">
        <v>115</v>
      </c>
      <c r="AL28" s="293" t="s">
        <v>320</v>
      </c>
      <c r="AM28" s="293" t="s">
        <v>423</v>
      </c>
      <c r="AN28" s="291">
        <v>44742</v>
      </c>
      <c r="AO28" s="319">
        <v>44742</v>
      </c>
      <c r="AP28" s="282"/>
      <c r="AQ28" s="408" t="s">
        <v>116</v>
      </c>
      <c r="AR28" s="297" t="s">
        <v>417</v>
      </c>
      <c r="AS28" s="290"/>
      <c r="AT28" s="290"/>
      <c r="AU28" s="290"/>
      <c r="AV28" s="290"/>
      <c r="AW28" s="290"/>
    </row>
    <row r="29" spans="1:49" ht="112">
      <c r="A29" s="442"/>
      <c r="B29" s="426"/>
      <c r="C29" s="426"/>
      <c r="D29" s="426"/>
      <c r="E29" s="427"/>
      <c r="F29" s="427"/>
      <c r="G29" s="263" t="s">
        <v>321</v>
      </c>
      <c r="H29" s="429"/>
      <c r="I29" s="430"/>
      <c r="J29" s="430"/>
      <c r="K29" s="430"/>
      <c r="L29" s="445"/>
      <c r="M29" s="427"/>
      <c r="N29" s="260">
        <v>20</v>
      </c>
      <c r="O29" s="261" t="str">
        <f t="shared" si="23"/>
        <v>Baja</v>
      </c>
      <c r="P29" s="262">
        <f t="shared" si="24"/>
        <v>0.4</v>
      </c>
      <c r="Q29" s="437"/>
      <c r="R29" s="262" t="s">
        <v>124</v>
      </c>
      <c r="S29" s="275" t="str">
        <f>IF(OR(R29='Tabla Impacto'!$C$11,R29='Tabla Impacto'!$D$11),"Leve",IF(OR(R29='Tabla Impacto'!$C$12,R29='Tabla Impacto'!$D$12),"Menor",IF(OR(R29='Tabla Impacto'!$C$13,R29='Tabla Impacto'!$D$13),"Moderado",IF(OR(R29='Tabla Impacto'!$C$14,R29='Tabla Impacto'!$D$14),"Mayor",IF(OR(R29='Tabla Impacto'!$C$15,R29='Tabla Impacto'!$D$15),"Catastrófico","")))))</f>
        <v>Mayor</v>
      </c>
      <c r="T29" s="134">
        <f t="shared" si="2"/>
        <v>0.8</v>
      </c>
      <c r="U29" s="332" t="str">
        <f t="shared" si="12"/>
        <v>Alto</v>
      </c>
      <c r="V29" s="257">
        <v>2</v>
      </c>
      <c r="W29" s="267" t="s">
        <v>322</v>
      </c>
      <c r="X29" s="268" t="str">
        <f>IF(OR(Y29="Preventivo",Y29="Detectivo"),"Probabilidad",IF(Y29="Correctivo","Impacto",""))</f>
        <v>Impacto</v>
      </c>
      <c r="Y29" s="269" t="s">
        <v>125</v>
      </c>
      <c r="Z29" s="269" t="s">
        <v>111</v>
      </c>
      <c r="AA29" s="265" t="str">
        <f t="shared" si="25"/>
        <v>25%</v>
      </c>
      <c r="AB29" s="269" t="s">
        <v>112</v>
      </c>
      <c r="AC29" s="269" t="s">
        <v>121</v>
      </c>
      <c r="AD29" s="269" t="s">
        <v>114</v>
      </c>
      <c r="AE29" s="270">
        <f>IFERROR(IF(AND(X28="Probabilidad",X29="Probabilidad"),(AG28-(+AG28*AA29)),IF(X29="Probabilidad",(P28-(+P28*AA29)),IF(X29="Impacto",AG28,""))),"")</f>
        <v>0.36</v>
      </c>
      <c r="AF29" s="264" t="str">
        <f t="shared" si="26"/>
        <v>Baja</v>
      </c>
      <c r="AG29" s="265">
        <f t="shared" si="29"/>
        <v>0.36</v>
      </c>
      <c r="AH29" s="264" t="str">
        <f t="shared" si="27"/>
        <v>Moderado</v>
      </c>
      <c r="AI29" s="265">
        <f t="shared" si="30"/>
        <v>0.60000000000000009</v>
      </c>
      <c r="AJ29" s="266" t="str">
        <f t="shared" si="28"/>
        <v>Moderado</v>
      </c>
      <c r="AK29" s="269" t="s">
        <v>115</v>
      </c>
      <c r="AL29" s="256" t="s">
        <v>323</v>
      </c>
      <c r="AM29" s="256" t="s">
        <v>324</v>
      </c>
      <c r="AN29" s="285">
        <v>44469</v>
      </c>
      <c r="AO29" s="320">
        <v>44671</v>
      </c>
      <c r="AP29" s="169"/>
      <c r="AQ29" s="409" t="s">
        <v>116</v>
      </c>
      <c r="AR29" s="276">
        <v>0.6</v>
      </c>
    </row>
    <row r="30" spans="1:49" ht="105">
      <c r="A30" s="442"/>
      <c r="B30" s="426"/>
      <c r="C30" s="426"/>
      <c r="D30" s="426"/>
      <c r="E30" s="427"/>
      <c r="F30" s="427"/>
      <c r="G30" s="263" t="s">
        <v>325</v>
      </c>
      <c r="H30" s="429"/>
      <c r="I30" s="430"/>
      <c r="J30" s="430"/>
      <c r="K30" s="430"/>
      <c r="L30" s="263" t="s">
        <v>235</v>
      </c>
      <c r="M30" s="427"/>
      <c r="N30" s="260">
        <v>50</v>
      </c>
      <c r="O30" s="261" t="str">
        <f t="shared" si="23"/>
        <v>Media</v>
      </c>
      <c r="P30" s="262">
        <f t="shared" si="24"/>
        <v>0.6</v>
      </c>
      <c r="Q30" s="437"/>
      <c r="R30" s="262" t="s">
        <v>124</v>
      </c>
      <c r="S30" s="275" t="str">
        <f>IF(OR(R30='Tabla Impacto'!$C$11,R30='Tabla Impacto'!$D$11),"Leve",IF(OR(R30='Tabla Impacto'!$C$12,R30='Tabla Impacto'!$D$12),"Menor",IF(OR(R30='Tabla Impacto'!$C$13,R30='Tabla Impacto'!$D$13),"Moderado",IF(OR(R30='Tabla Impacto'!$C$14,R30='Tabla Impacto'!$D$14),"Mayor",IF(OR(R30='Tabla Impacto'!$C$15,R30='Tabla Impacto'!$D$15),"Catastrófico","")))))</f>
        <v>Mayor</v>
      </c>
      <c r="T30" s="134">
        <f t="shared" si="2"/>
        <v>0.8</v>
      </c>
      <c r="U30" s="332" t="str">
        <f t="shared" si="12"/>
        <v>Alto</v>
      </c>
      <c r="V30" s="257">
        <v>3</v>
      </c>
      <c r="W30" s="179" t="s">
        <v>326</v>
      </c>
      <c r="X30" s="268" t="str">
        <f>IF(OR(Y30="Preventivo",Y30="Detectivo"),"Probabilidad",IF(Y30="Correctivo","Impacto",""))</f>
        <v>Probabilidad</v>
      </c>
      <c r="Y30" s="269" t="s">
        <v>110</v>
      </c>
      <c r="Z30" s="269" t="s">
        <v>111</v>
      </c>
      <c r="AA30" s="265" t="str">
        <f t="shared" si="25"/>
        <v>40%</v>
      </c>
      <c r="AB30" s="269" t="s">
        <v>112</v>
      </c>
      <c r="AC30" s="269" t="s">
        <v>121</v>
      </c>
      <c r="AD30" s="269" t="s">
        <v>114</v>
      </c>
      <c r="AE30" s="270">
        <f>IFERROR(IF(X30="Probabilidad",(P30-(+P30*AA30)),IF(X30="Impacto",P30,"")),"")</f>
        <v>0.36</v>
      </c>
      <c r="AF30" s="264" t="str">
        <f t="shared" si="26"/>
        <v>Baja</v>
      </c>
      <c r="AG30" s="265">
        <f t="shared" si="29"/>
        <v>0.36</v>
      </c>
      <c r="AH30" s="264" t="str">
        <f t="shared" si="27"/>
        <v>Mayor</v>
      </c>
      <c r="AI30" s="265">
        <f t="shared" si="30"/>
        <v>0.8</v>
      </c>
      <c r="AJ30" s="266" t="str">
        <f t="shared" si="28"/>
        <v>Alto</v>
      </c>
      <c r="AK30" s="269" t="s">
        <v>115</v>
      </c>
      <c r="AL30" s="256" t="s">
        <v>327</v>
      </c>
      <c r="AM30" s="256" t="s">
        <v>328</v>
      </c>
      <c r="AN30" s="285">
        <v>44469</v>
      </c>
      <c r="AO30" s="410">
        <v>44498</v>
      </c>
      <c r="AP30" s="431"/>
      <c r="AQ30" s="409" t="s">
        <v>116</v>
      </c>
      <c r="AR30" s="255">
        <v>0.8</v>
      </c>
    </row>
    <row r="31" spans="1:49" ht="105">
      <c r="A31" s="442"/>
      <c r="B31" s="426"/>
      <c r="C31" s="426"/>
      <c r="D31" s="426"/>
      <c r="E31" s="427"/>
      <c r="F31" s="427"/>
      <c r="G31" s="263" t="s">
        <v>329</v>
      </c>
      <c r="H31" s="429"/>
      <c r="I31" s="430"/>
      <c r="J31" s="430"/>
      <c r="K31" s="430"/>
      <c r="L31" s="263" t="s">
        <v>256</v>
      </c>
      <c r="M31" s="427"/>
      <c r="N31" s="260">
        <v>50</v>
      </c>
      <c r="O31" s="261" t="str">
        <f t="shared" si="23"/>
        <v>Media</v>
      </c>
      <c r="P31" s="262">
        <f t="shared" si="24"/>
        <v>0.6</v>
      </c>
      <c r="Q31" s="437"/>
      <c r="R31" s="262" t="s">
        <v>124</v>
      </c>
      <c r="S31" s="275" t="str">
        <f>IF(OR(R31='Tabla Impacto'!$C$11,R31='Tabla Impacto'!$D$11),"Leve",IF(OR(R31='Tabla Impacto'!$C$12,R31='Tabla Impacto'!$D$12),"Menor",IF(OR(R31='Tabla Impacto'!$C$13,R31='Tabla Impacto'!$D$13),"Moderado",IF(OR(R31='Tabla Impacto'!$C$14,R31='Tabla Impacto'!$D$14),"Mayor",IF(OR(R31='Tabla Impacto'!$C$15,R31='Tabla Impacto'!$D$15),"Catastrófico","")))))</f>
        <v>Mayor</v>
      </c>
      <c r="T31" s="134">
        <f t="shared" si="2"/>
        <v>0.8</v>
      </c>
      <c r="U31" s="332" t="str">
        <f t="shared" si="12"/>
        <v>Alto</v>
      </c>
      <c r="V31" s="257">
        <v>4</v>
      </c>
      <c r="W31" s="267" t="s">
        <v>330</v>
      </c>
      <c r="X31" s="268" t="str">
        <f>IF(OR(Y31="Preventivo",Y31="Detectivo"),"Probabilidad",IF(Y31="Correctivo","Impacto",""))</f>
        <v>Probabilidad</v>
      </c>
      <c r="Y31" s="269" t="s">
        <v>110</v>
      </c>
      <c r="Z31" s="269" t="s">
        <v>111</v>
      </c>
      <c r="AA31" s="265" t="str">
        <f t="shared" si="25"/>
        <v>40%</v>
      </c>
      <c r="AB31" s="269" t="s">
        <v>112</v>
      </c>
      <c r="AC31" s="269" t="s">
        <v>121</v>
      </c>
      <c r="AD31" s="269" t="s">
        <v>114</v>
      </c>
      <c r="AE31" s="270">
        <f>IFERROR(IF(X31="Probabilidad",(P31-(+P31*AA31)),IF(X31="Impacto",P31,"")),"")</f>
        <v>0.36</v>
      </c>
      <c r="AF31" s="264" t="str">
        <f t="shared" si="26"/>
        <v>Baja</v>
      </c>
      <c r="AG31" s="265">
        <f t="shared" si="29"/>
        <v>0.36</v>
      </c>
      <c r="AH31" s="264" t="str">
        <f t="shared" si="27"/>
        <v>Mayor</v>
      </c>
      <c r="AI31" s="265">
        <f t="shared" si="30"/>
        <v>0.8</v>
      </c>
      <c r="AJ31" s="266" t="str">
        <f t="shared" si="28"/>
        <v>Alto</v>
      </c>
      <c r="AK31" s="269" t="s">
        <v>115</v>
      </c>
      <c r="AL31" s="256" t="s">
        <v>331</v>
      </c>
      <c r="AM31" s="256" t="s">
        <v>332</v>
      </c>
      <c r="AN31" s="285">
        <v>44410</v>
      </c>
      <c r="AO31" s="411">
        <v>44530</v>
      </c>
      <c r="AP31" s="431"/>
      <c r="AQ31" s="409" t="s">
        <v>116</v>
      </c>
      <c r="AR31" s="255">
        <v>0.6</v>
      </c>
    </row>
    <row r="32" spans="1:49" ht="128">
      <c r="A32" s="444" t="s">
        <v>408</v>
      </c>
      <c r="B32" s="420" t="s">
        <v>134</v>
      </c>
      <c r="C32" s="420" t="s">
        <v>416</v>
      </c>
      <c r="D32" s="420" t="s">
        <v>231</v>
      </c>
      <c r="E32" s="422" t="s">
        <v>118</v>
      </c>
      <c r="F32" s="422" t="s">
        <v>123</v>
      </c>
      <c r="G32" s="305" t="s">
        <v>262</v>
      </c>
      <c r="H32" s="428" t="s">
        <v>333</v>
      </c>
      <c r="I32" s="418" t="s">
        <v>238</v>
      </c>
      <c r="J32" s="418" t="s">
        <v>234</v>
      </c>
      <c r="K32" s="418" t="s">
        <v>334</v>
      </c>
      <c r="L32" s="424" t="s">
        <v>263</v>
      </c>
      <c r="M32" s="422" t="s">
        <v>223</v>
      </c>
      <c r="N32" s="294">
        <v>2</v>
      </c>
      <c r="O32" s="295" t="str">
        <f t="shared" si="23"/>
        <v>Muy Baja</v>
      </c>
      <c r="P32" s="296">
        <f t="shared" si="24"/>
        <v>0.2</v>
      </c>
      <c r="Q32" s="436" t="s">
        <v>124</v>
      </c>
      <c r="R32" s="296" t="s">
        <v>124</v>
      </c>
      <c r="S32" s="295" t="str">
        <f>IF(OR(R32='Tabla Impacto'!$C$11,R32='Tabla Impacto'!$D$11),"Leve",IF(OR(R32='Tabla Impacto'!$C$12,R32='Tabla Impacto'!$D$12),"Menor",IF(OR(R32='Tabla Impacto'!$C$13,R32='Tabla Impacto'!$D$13),"Moderado",IF(OR(R32='Tabla Impacto'!$C$14,R32='Tabla Impacto'!$D$14),"Mayor",IF(OR(R32='Tabla Impacto'!$C$15,R32='Tabla Impacto'!$D$15),"Catastrófico","")))))</f>
        <v>Mayor</v>
      </c>
      <c r="T32" s="296">
        <f t="shared" si="2"/>
        <v>0.8</v>
      </c>
      <c r="U32" s="313" t="str">
        <f t="shared" si="12"/>
        <v>Alto</v>
      </c>
      <c r="V32" s="298">
        <v>1</v>
      </c>
      <c r="W32" s="306" t="s">
        <v>335</v>
      </c>
      <c r="X32" s="299" t="str">
        <f>IF(OR(Y32="Preventivo",Y32="Detectivo"),"Probabilidad",IF(Y32="Correctivo","Impacto",""))</f>
        <v>Probabilidad</v>
      </c>
      <c r="Y32" s="300" t="s">
        <v>110</v>
      </c>
      <c r="Z32" s="300" t="s">
        <v>111</v>
      </c>
      <c r="AA32" s="301" t="str">
        <f t="shared" si="25"/>
        <v>40%</v>
      </c>
      <c r="AB32" s="300" t="s">
        <v>112</v>
      </c>
      <c r="AC32" s="300" t="s">
        <v>113</v>
      </c>
      <c r="AD32" s="300" t="s">
        <v>114</v>
      </c>
      <c r="AE32" s="302">
        <f>IFERROR(IF(X32="Probabilidad",(P32-(+P32*AA32)),IF(X32="Impacto",P32,"")),"")</f>
        <v>0.12</v>
      </c>
      <c r="AF32" s="303" t="str">
        <f t="shared" si="26"/>
        <v>Muy Baja</v>
      </c>
      <c r="AG32" s="301">
        <f t="shared" si="29"/>
        <v>0.12</v>
      </c>
      <c r="AH32" s="303" t="str">
        <f t="shared" si="27"/>
        <v>Mayor</v>
      </c>
      <c r="AI32" s="301">
        <f t="shared" si="30"/>
        <v>0.8</v>
      </c>
      <c r="AJ32" s="304" t="str">
        <f t="shared" si="28"/>
        <v>Alto</v>
      </c>
      <c r="AK32" s="300" t="s">
        <v>115</v>
      </c>
      <c r="AL32" s="293" t="s">
        <v>336</v>
      </c>
      <c r="AM32" s="293" t="s">
        <v>337</v>
      </c>
      <c r="AN32" s="291">
        <v>44742</v>
      </c>
      <c r="AO32" s="309">
        <v>44742</v>
      </c>
      <c r="AP32" s="283"/>
      <c r="AQ32" s="288" t="s">
        <v>116</v>
      </c>
      <c r="AR32" s="297" t="s">
        <v>418</v>
      </c>
      <c r="AS32" s="290"/>
      <c r="AT32" s="290"/>
      <c r="AU32" s="290"/>
      <c r="AV32" s="290"/>
      <c r="AW32" s="290"/>
    </row>
    <row r="33" spans="1:49" ht="105">
      <c r="A33" s="442"/>
      <c r="B33" s="426"/>
      <c r="C33" s="426"/>
      <c r="D33" s="426"/>
      <c r="E33" s="427"/>
      <c r="F33" s="427"/>
      <c r="G33" s="263" t="s">
        <v>338</v>
      </c>
      <c r="H33" s="429"/>
      <c r="I33" s="430"/>
      <c r="J33" s="430"/>
      <c r="K33" s="430"/>
      <c r="L33" s="445"/>
      <c r="M33" s="427"/>
      <c r="N33" s="260">
        <v>2</v>
      </c>
      <c r="O33" s="261" t="str">
        <f t="shared" ref="O33:O36" si="31">IF(N33&lt;=0,"",IF(N33&lt;=2,"Muy Baja",IF(N33&lt;=24,"Baja",IF(N33&lt;=500,"Media",IF(N33&lt;=5000,"Alta","Muy Alta")))))</f>
        <v>Muy Baja</v>
      </c>
      <c r="P33" s="262">
        <f t="shared" ref="P33:P36" si="32">IF(O33="","",IF(O33="Muy Baja",0.2,IF(O33="Baja",0.4,IF(O33="Media",0.6,IF(O33="Alta",0.8,IF(O33="Muy Alta",1,))))))</f>
        <v>0.2</v>
      </c>
      <c r="Q33" s="437"/>
      <c r="R33" s="262" t="s">
        <v>124</v>
      </c>
      <c r="S33" s="275" t="str">
        <f>IF(OR(R33='Tabla Impacto'!$C$11,R33='Tabla Impacto'!$D$11),"Leve",IF(OR(R33='Tabla Impacto'!$C$12,R33='Tabla Impacto'!$D$12),"Menor",IF(OR(R33='Tabla Impacto'!$C$13,R33='Tabla Impacto'!$D$13),"Moderado",IF(OR(R33='Tabla Impacto'!$C$14,R33='Tabla Impacto'!$D$14),"Mayor",IF(OR(R33='Tabla Impacto'!$C$15,R33='Tabla Impacto'!$D$15),"Catastrófico","")))))</f>
        <v>Mayor</v>
      </c>
      <c r="T33" s="134">
        <f t="shared" si="2"/>
        <v>0.8</v>
      </c>
      <c r="U33" s="332" t="str">
        <f t="shared" si="12"/>
        <v>Alto</v>
      </c>
      <c r="V33" s="257">
        <v>2</v>
      </c>
      <c r="W33" s="267" t="s">
        <v>339</v>
      </c>
      <c r="X33" s="272" t="s">
        <v>138</v>
      </c>
      <c r="Y33" s="269" t="s">
        <v>110</v>
      </c>
      <c r="Z33" s="269" t="s">
        <v>111</v>
      </c>
      <c r="AA33" s="271" t="str">
        <f t="shared" ref="AA33:AA36" si="33">IF(AND(Y33="Preventivo",Z33="Automático"),"50%",IF(AND(Y33="Preventivo",Z33="Manual"),"40%",IF(AND(Y33="Detectivo",Z33="Automático"),"40%",IF(AND(Y33="Detectivo",Z33="Manual"),"30%",IF(AND(Y33="Correctivo",Z33="Automático"),"35%",IF(AND(Y33="Correctivo",Z33="Manual"),"25%",""))))))</f>
        <v>40%</v>
      </c>
      <c r="AB33" s="269" t="s">
        <v>112</v>
      </c>
      <c r="AC33" s="269" t="s">
        <v>121</v>
      </c>
      <c r="AD33" s="269" t="s">
        <v>114</v>
      </c>
      <c r="AE33" s="270">
        <f>IFERROR(IF(X33="Probabilidad",(P33-(+P33*AA33)),IF(X33="Impacto",P33,"")),"")</f>
        <v>0.12</v>
      </c>
      <c r="AF33" s="264" t="str">
        <f t="shared" ref="AF33:AF42" si="34">IFERROR(IF(AE33="","",IF(AE33&lt;=0.2,"Muy Baja",IF(AE33&lt;=0.4,"Baja",IF(AE33&lt;=0.6,"Media",IF(AE33&lt;=0.8,"Alta","Muy Alta"))))),"")</f>
        <v>Muy Baja</v>
      </c>
      <c r="AG33" s="265">
        <f t="shared" si="29"/>
        <v>0.12</v>
      </c>
      <c r="AH33" s="264" t="str">
        <f t="shared" ref="AH33:AH42" si="35">IFERROR(IF(AI33="","",IF(AI33&lt;=0.2,"Leve",IF(AI33&lt;=0.4,"Menor",IF(AI33&lt;=0.6,"Moderado",IF(AI33&lt;=0.8,"Mayor","Catastrófico"))))),"")</f>
        <v>Mayor</v>
      </c>
      <c r="AI33" s="265">
        <f t="shared" si="30"/>
        <v>0.8</v>
      </c>
      <c r="AJ33" s="266" t="str">
        <f t="shared" si="28"/>
        <v>Alto</v>
      </c>
      <c r="AK33" s="269" t="s">
        <v>115</v>
      </c>
      <c r="AL33" s="256" t="s">
        <v>340</v>
      </c>
      <c r="AM33" s="256" t="s">
        <v>341</v>
      </c>
      <c r="AN33" s="285">
        <v>44477</v>
      </c>
      <c r="AO33" s="320">
        <v>44530</v>
      </c>
      <c r="AP33" s="168"/>
      <c r="AQ33" s="169" t="s">
        <v>116</v>
      </c>
      <c r="AR33" s="255">
        <v>0.8</v>
      </c>
    </row>
    <row r="34" spans="1:49" ht="45">
      <c r="A34" s="442"/>
      <c r="B34" s="426"/>
      <c r="C34" s="426"/>
      <c r="D34" s="426"/>
      <c r="E34" s="427"/>
      <c r="F34" s="427"/>
      <c r="G34" s="263" t="s">
        <v>342</v>
      </c>
      <c r="H34" s="429"/>
      <c r="I34" s="430"/>
      <c r="J34" s="430"/>
      <c r="K34" s="430"/>
      <c r="L34" s="445" t="s">
        <v>343</v>
      </c>
      <c r="M34" s="427"/>
      <c r="N34" s="452">
        <v>2</v>
      </c>
      <c r="O34" s="453" t="str">
        <f t="shared" si="31"/>
        <v>Muy Baja</v>
      </c>
      <c r="P34" s="454">
        <f t="shared" si="32"/>
        <v>0.2</v>
      </c>
      <c r="Q34" s="437"/>
      <c r="R34" s="454" t="s">
        <v>124</v>
      </c>
      <c r="S34" s="606" t="str">
        <f>IF(OR(R34='Tabla Impacto'!$C$11,R34='Tabla Impacto'!$D$11),"Leve",IF(OR(R34='Tabla Impacto'!$C$12,R34='Tabla Impacto'!$D$12),"Menor",IF(OR(R34='Tabla Impacto'!$C$13,R34='Tabla Impacto'!$D$13),"Moderado",IF(OR(R34='Tabla Impacto'!$C$14,R34='Tabla Impacto'!$D$14),"Mayor",IF(OR(R34='Tabla Impacto'!$C$15,R34='Tabla Impacto'!$D$15),"Catastrófico","")))))</f>
        <v>Mayor</v>
      </c>
      <c r="T34" s="604">
        <f t="shared" si="2"/>
        <v>0.8</v>
      </c>
      <c r="U34" s="602" t="str">
        <f t="shared" si="12"/>
        <v>Alto</v>
      </c>
      <c r="V34" s="442">
        <v>3</v>
      </c>
      <c r="W34" s="443" t="s">
        <v>344</v>
      </c>
      <c r="X34" s="457" t="s">
        <v>138</v>
      </c>
      <c r="Y34" s="458" t="s">
        <v>110</v>
      </c>
      <c r="Z34" s="458" t="s">
        <v>111</v>
      </c>
      <c r="AA34" s="440" t="str">
        <f>IF(AND(Y34="Preventivo",Z34="Automático"),"50%",IF(AND(Y34="Preventivo",Z34="Manual"),"40%",IF(AND(Y34="Detectivo",Z34="Automático"),"40%",IF(AND(Y34="Detectivo",Z34="Manual"),"30%",IF(AND(Y34="Correctivo",Z34="Automático"),"35%",IF(AND(Y34="Correctivo",Z34="Manual"),"25%",""))))))</f>
        <v>40%</v>
      </c>
      <c r="AB34" s="458" t="s">
        <v>112</v>
      </c>
      <c r="AC34" s="458" t="s">
        <v>121</v>
      </c>
      <c r="AD34" s="458" t="s">
        <v>114</v>
      </c>
      <c r="AE34" s="438">
        <f>IFERROR(IF(X34="Probabilidad",(P34-(+P34*AA34)),IF(X34="Impacto",P34,"")),"")</f>
        <v>0.12</v>
      </c>
      <c r="AF34" s="439" t="str">
        <f>IFERROR(IF(AE34="","",IF(AE34&lt;=0.2,"Muy Baja",IF(AE34&lt;=0.4,"Baja",IF(AE34&lt;=0.6,"Media",IF(AE34&lt;=0.8,"Alta","Muy Alta"))))),"")</f>
        <v>Muy Baja</v>
      </c>
      <c r="AG34" s="440">
        <f t="shared" si="29"/>
        <v>0.12</v>
      </c>
      <c r="AH34" s="439" t="str">
        <f>IFERROR(IF(AI34="","",IF(AI34&lt;=0.2,"Leve",IF(AI34&lt;=0.4,"Menor",IF(AI34&lt;=0.6,"Moderado",IF(AI34&lt;=0.8,"Mayor","Catastrófico"))))),"")</f>
        <v>Mayor</v>
      </c>
      <c r="AI34" s="440">
        <f t="shared" si="30"/>
        <v>0.8</v>
      </c>
      <c r="AJ34" s="441" t="str">
        <f t="shared" si="28"/>
        <v>Alto</v>
      </c>
      <c r="AK34" s="458" t="s">
        <v>220</v>
      </c>
      <c r="AL34" s="456" t="s">
        <v>345</v>
      </c>
      <c r="AM34" s="456" t="s">
        <v>346</v>
      </c>
      <c r="AN34" s="431">
        <v>44411</v>
      </c>
      <c r="AO34" s="411">
        <v>44498</v>
      </c>
      <c r="AP34" s="478" t="s">
        <v>347</v>
      </c>
      <c r="AQ34" s="433" t="s">
        <v>116</v>
      </c>
      <c r="AR34" s="435">
        <v>1</v>
      </c>
    </row>
    <row r="35" spans="1:49" ht="16" customHeight="1">
      <c r="A35" s="442"/>
      <c r="B35" s="426"/>
      <c r="C35" s="426"/>
      <c r="D35" s="426"/>
      <c r="E35" s="427"/>
      <c r="F35" s="427"/>
      <c r="G35" s="263" t="s">
        <v>237</v>
      </c>
      <c r="H35" s="429"/>
      <c r="I35" s="430"/>
      <c r="J35" s="430"/>
      <c r="K35" s="430"/>
      <c r="L35" s="445"/>
      <c r="M35" s="427"/>
      <c r="N35" s="452"/>
      <c r="O35" s="453"/>
      <c r="P35" s="454"/>
      <c r="Q35" s="437"/>
      <c r="R35" s="454"/>
      <c r="S35" s="607"/>
      <c r="T35" s="605"/>
      <c r="U35" s="603"/>
      <c r="V35" s="442"/>
      <c r="W35" s="443"/>
      <c r="X35" s="457"/>
      <c r="Y35" s="458"/>
      <c r="Z35" s="458"/>
      <c r="AA35" s="440"/>
      <c r="AB35" s="458"/>
      <c r="AC35" s="458"/>
      <c r="AD35" s="458"/>
      <c r="AE35" s="438"/>
      <c r="AF35" s="439"/>
      <c r="AG35" s="440"/>
      <c r="AH35" s="439"/>
      <c r="AI35" s="440"/>
      <c r="AJ35" s="441"/>
      <c r="AK35" s="458"/>
      <c r="AL35" s="456"/>
      <c r="AM35" s="456"/>
      <c r="AN35" s="431"/>
      <c r="AO35" s="432"/>
      <c r="AP35" s="480"/>
      <c r="AQ35" s="434"/>
      <c r="AR35" s="435"/>
    </row>
    <row r="36" spans="1:49" ht="112">
      <c r="A36" s="442"/>
      <c r="B36" s="426"/>
      <c r="C36" s="426"/>
      <c r="D36" s="426"/>
      <c r="E36" s="427"/>
      <c r="F36" s="427"/>
      <c r="G36" s="259" t="s">
        <v>348</v>
      </c>
      <c r="H36" s="429"/>
      <c r="I36" s="430"/>
      <c r="J36" s="430"/>
      <c r="K36" s="430"/>
      <c r="L36" s="263" t="s">
        <v>256</v>
      </c>
      <c r="M36" s="427"/>
      <c r="N36" s="260">
        <v>2</v>
      </c>
      <c r="O36" s="261" t="str">
        <f t="shared" si="31"/>
        <v>Muy Baja</v>
      </c>
      <c r="P36" s="262">
        <f t="shared" si="32"/>
        <v>0.2</v>
      </c>
      <c r="Q36" s="437"/>
      <c r="R36" s="262" t="s">
        <v>124</v>
      </c>
      <c r="S36" s="275" t="str">
        <f>IF(OR(R36='Tabla Impacto'!$C$11,R36='Tabla Impacto'!$D$11),"Leve",IF(OR(R36='Tabla Impacto'!$C$12,R36='Tabla Impacto'!$D$12),"Menor",IF(OR(R36='Tabla Impacto'!$C$13,R36='Tabla Impacto'!$D$13),"Moderado",IF(OR(R36='Tabla Impacto'!$C$14,R36='Tabla Impacto'!$D$14),"Mayor",IF(OR(R36='Tabla Impacto'!$C$15,R36='Tabla Impacto'!$D$15),"Catastrófico","")))))</f>
        <v>Mayor</v>
      </c>
      <c r="T36" s="134">
        <f t="shared" si="2"/>
        <v>0.8</v>
      </c>
      <c r="U36" s="332" t="str">
        <f t="shared" si="12"/>
        <v>Alto</v>
      </c>
      <c r="V36" s="257">
        <v>8</v>
      </c>
      <c r="W36" s="267" t="s">
        <v>330</v>
      </c>
      <c r="X36" s="268" t="s">
        <v>138</v>
      </c>
      <c r="Y36" s="269" t="s">
        <v>110</v>
      </c>
      <c r="Z36" s="269" t="s">
        <v>111</v>
      </c>
      <c r="AA36" s="265" t="str">
        <f t="shared" si="33"/>
        <v>40%</v>
      </c>
      <c r="AB36" s="269" t="s">
        <v>112</v>
      </c>
      <c r="AC36" s="269" t="s">
        <v>121</v>
      </c>
      <c r="AD36" s="269" t="s">
        <v>114</v>
      </c>
      <c r="AE36" s="270">
        <f t="shared" ref="AE36:AE39" si="36">IFERROR(IF(X36="Probabilidad",(P36-(+P36*AA36)),IF(X36="Impacto",P36,"")),"")</f>
        <v>0.12</v>
      </c>
      <c r="AF36" s="264" t="str">
        <f>IFERROR(IF(AE36="","",IF(AE36&lt;=0.2,"Muy Baja",IF(AE36&lt;=0.4,"Baja",IF(AE36&lt;=0.6,"Media",IF(AE36&lt;=0.8,"Alta","Muy Alta"))))),"")</f>
        <v>Muy Baja</v>
      </c>
      <c r="AG36" s="265">
        <f t="shared" ref="AG36:AG42" si="37">+AE36</f>
        <v>0.12</v>
      </c>
      <c r="AH36" s="264" t="str">
        <f>IFERROR(IF(AI36="","",IF(AI36&lt;=0.2,"Leve",IF(AI36&lt;=0.4,"Menor",IF(AI36&lt;=0.6,"Moderado",IF(AI36&lt;=0.8,"Mayor","Catastrófico"))))),"")</f>
        <v>Mayor</v>
      </c>
      <c r="AI36" s="265">
        <f t="shared" ref="AI36:AI39" si="38">IFERROR(IF(X36="Impacto",(T36-(+T36*AA36)),IF(X36="Probabilidad",T36,"")),"")</f>
        <v>0.8</v>
      </c>
      <c r="AJ36" s="266" t="str">
        <f t="shared" ref="AJ36:AJ42" si="39">IFERROR(IF(OR(AND(AF36="Muy Baja",AH36="Leve"),AND(AF36="Muy Baja",AH36="Menor"),AND(AF36="Baja",AH36="Leve")),"Bajo",IF(OR(AND(AF36="Muy baja",AH36="Moderado"),AND(AF36="Baja",AH36="Menor"),AND(AF36="Baja",AH36="Moderado"),AND(AF36="Media",AH36="Leve"),AND(AF36="Media",AH36="Menor"),AND(AF36="Media",AH36="Moderado"),AND(AF36="Alta",AH36="Leve"),AND(AF36="Alta",AH36="Menor")),"Moderado",IF(OR(AND(AF36="Muy Baja",AH36="Mayor"),AND(AF36="Baja",AH36="Mayor"),AND(AF36="Media",AH36="Mayor"),AND(AF36="Alta",AH36="Moderado"),AND(AF36="Alta",AH36="Mayor"),AND(AF36="Muy Alta",AH36="Leve"),AND(AF36="Muy Alta",AH36="Menor"),AND(AF36="Muy Alta",AH36="Moderado"),AND(AF36="Muy Alta",AH36="Mayor")),"Alto",IF(OR(AND(AF36="Muy Baja",AH36="Catastrófico"),AND(AF36="Baja",AH36="Catastrófico"),AND(AF36="Media",AH36="Catastrófico"),AND(AF36="Alta",AH36="Catastrófico"),AND(AF36="Muy Alta",AH36="Catastrófico")),"Extremo","")))),"")</f>
        <v>Alto</v>
      </c>
      <c r="AK36" s="269" t="s">
        <v>115</v>
      </c>
      <c r="AL36" s="256" t="s">
        <v>349</v>
      </c>
      <c r="AM36" s="256" t="s">
        <v>332</v>
      </c>
      <c r="AN36" s="284">
        <v>44476</v>
      </c>
      <c r="AO36" s="323">
        <v>44490</v>
      </c>
      <c r="AP36" s="169"/>
      <c r="AQ36" s="169" t="s">
        <v>116</v>
      </c>
      <c r="AR36" s="276">
        <v>0.6</v>
      </c>
    </row>
    <row r="37" spans="1:49" ht="144">
      <c r="A37" s="444" t="s">
        <v>409</v>
      </c>
      <c r="B37" s="420" t="s">
        <v>134</v>
      </c>
      <c r="C37" s="420" t="s">
        <v>416</v>
      </c>
      <c r="D37" s="420" t="s">
        <v>231</v>
      </c>
      <c r="E37" s="422" t="s">
        <v>118</v>
      </c>
      <c r="F37" s="422" t="s">
        <v>123</v>
      </c>
      <c r="G37" s="422" t="s">
        <v>350</v>
      </c>
      <c r="H37" s="428" t="s">
        <v>351</v>
      </c>
      <c r="I37" s="418" t="s">
        <v>352</v>
      </c>
      <c r="J37" s="418" t="s">
        <v>234</v>
      </c>
      <c r="K37" s="418" t="s">
        <v>334</v>
      </c>
      <c r="L37" s="305" t="s">
        <v>256</v>
      </c>
      <c r="M37" s="422" t="s">
        <v>117</v>
      </c>
      <c r="N37" s="294">
        <v>20</v>
      </c>
      <c r="O37" s="295" t="str">
        <f>IF(N37&lt;=0,"",IF(N37&lt;=2,"Muy Baja",IF(N37&lt;=24,"Baja",IF(N37&lt;=500,"Media",IF(N37&lt;=5000,"Alta","Muy Alta")))))</f>
        <v>Baja</v>
      </c>
      <c r="P37" s="296">
        <f>IF(O37="","",IF(O37="Muy Baja",0.2,IF(O37="Baja",0.4,IF(O37="Media",0.6,IF(O37="Alta",0.8,IF(O37="Muy Alta",1,))))))</f>
        <v>0.4</v>
      </c>
      <c r="Q37" s="436" t="s">
        <v>124</v>
      </c>
      <c r="R37" s="296" t="s">
        <v>124</v>
      </c>
      <c r="S37" s="295" t="str">
        <f>IF(OR(R37='Tabla Impacto'!$C$11,R37='Tabla Impacto'!$D$11),"Leve",IF(OR(R37='Tabla Impacto'!$C$12,R37='Tabla Impacto'!$D$12),"Menor",IF(OR(R37='Tabla Impacto'!$C$13,R37='Tabla Impacto'!$D$13),"Moderado",IF(OR(R37='Tabla Impacto'!$C$14,R37='Tabla Impacto'!$D$14),"Mayor",IF(OR(R37='Tabla Impacto'!$C$15,R37='Tabla Impacto'!$D$15),"Catastrófico","")))))</f>
        <v>Mayor</v>
      </c>
      <c r="T37" s="296">
        <f t="shared" si="2"/>
        <v>0.8</v>
      </c>
      <c r="U37" s="313" t="str">
        <f t="shared" si="12"/>
        <v>Alto</v>
      </c>
      <c r="V37" s="298">
        <v>1</v>
      </c>
      <c r="W37" s="306" t="s">
        <v>353</v>
      </c>
      <c r="X37" s="299" t="str">
        <f t="shared" ref="X37:X38" si="40">IF(OR(Y37="Preventivo",Y37="Detectivo"),"Probabilidad",IF(Y37="Correctivo","Impacto",""))</f>
        <v>Probabilidad</v>
      </c>
      <c r="Y37" s="300" t="s">
        <v>110</v>
      </c>
      <c r="Z37" s="300" t="s">
        <v>111</v>
      </c>
      <c r="AA37" s="301" t="str">
        <f>IF(AND(Y37="Preventivo",Z37="Automático"),"50%",IF(AND(Y37="Preventivo",Z37="Manual"),"40%",IF(AND(Y37="Detectivo",Z37="Automático"),"40%",IF(AND(Y37="Detectivo",Z37="Manual"),"30%",IF(AND(Y37="Correctivo",Z37="Automático"),"35%",IF(AND(Y37="Correctivo",Z37="Manual"),"25%",""))))))</f>
        <v>40%</v>
      </c>
      <c r="AB37" s="300" t="s">
        <v>112</v>
      </c>
      <c r="AC37" s="300" t="s">
        <v>113</v>
      </c>
      <c r="AD37" s="300" t="s">
        <v>114</v>
      </c>
      <c r="AE37" s="302">
        <f t="shared" si="36"/>
        <v>0.24</v>
      </c>
      <c r="AF37" s="303" t="str">
        <f>IFERROR(IF(AE37="","",IF(AE37&lt;=0.2,"Muy Baja",IF(AE37&lt;=0.4,"Baja",IF(AE37&lt;=0.6,"Media",IF(AE37&lt;=0.8,"Alta","Muy Alta"))))),"")</f>
        <v>Baja</v>
      </c>
      <c r="AG37" s="301">
        <f t="shared" si="37"/>
        <v>0.24</v>
      </c>
      <c r="AH37" s="303" t="str">
        <f>IFERROR(IF(AI37="","",IF(AI37&lt;=0.2,"Leve",IF(AI37&lt;=0.4,"Menor",IF(AI37&lt;=0.6,"Moderado",IF(AI37&lt;=0.8,"Mayor","Catastrófico"))))),"")</f>
        <v>Mayor</v>
      </c>
      <c r="AI37" s="301">
        <f t="shared" si="38"/>
        <v>0.8</v>
      </c>
      <c r="AJ37" s="304" t="str">
        <f t="shared" si="39"/>
        <v>Alto</v>
      </c>
      <c r="AK37" s="300" t="s">
        <v>115</v>
      </c>
      <c r="AL37" s="293" t="s">
        <v>354</v>
      </c>
      <c r="AM37" s="293" t="s">
        <v>424</v>
      </c>
      <c r="AN37" s="291">
        <v>44742</v>
      </c>
      <c r="AO37" s="309">
        <v>44742</v>
      </c>
      <c r="AP37" s="283"/>
      <c r="AQ37" s="288" t="s">
        <v>116</v>
      </c>
      <c r="AR37" s="436" t="s">
        <v>419</v>
      </c>
      <c r="AS37" s="290"/>
      <c r="AT37" s="290"/>
      <c r="AU37" s="290"/>
      <c r="AV37" s="290"/>
      <c r="AW37" s="290"/>
    </row>
    <row r="38" spans="1:49" ht="105">
      <c r="A38" s="442"/>
      <c r="B38" s="426"/>
      <c r="C38" s="426"/>
      <c r="D38" s="426"/>
      <c r="E38" s="427"/>
      <c r="F38" s="427"/>
      <c r="G38" s="427"/>
      <c r="H38" s="429"/>
      <c r="I38" s="430"/>
      <c r="J38" s="430"/>
      <c r="K38" s="430"/>
      <c r="L38" s="263" t="s">
        <v>355</v>
      </c>
      <c r="M38" s="427"/>
      <c r="N38" s="260">
        <v>200</v>
      </c>
      <c r="O38" s="261" t="str">
        <f>IF(N38&lt;=0,"",IF(N38&lt;=2,"Muy Baja",IF(N38&lt;=24,"Baja",IF(N38&lt;=500,"Media",IF(N38&lt;=5000,"Alta","Muy Alta")))))</f>
        <v>Media</v>
      </c>
      <c r="P38" s="262">
        <f>IF(O38="","",IF(O38="Muy Baja",0.2,IF(O38="Baja",0.4,IF(O38="Media",0.6,IF(O38="Alta",0.8,IF(O38="Muy Alta",1,))))))</f>
        <v>0.6</v>
      </c>
      <c r="Q38" s="437"/>
      <c r="R38" s="262" t="s">
        <v>124</v>
      </c>
      <c r="S38" s="275" t="str">
        <f>IF(OR(R38='Tabla Impacto'!$C$11,R38='Tabla Impacto'!$D$11),"Leve",IF(OR(R38='Tabla Impacto'!$C$12,R38='Tabla Impacto'!$D$12),"Menor",IF(OR(R38='Tabla Impacto'!$C$13,R38='Tabla Impacto'!$D$13),"Moderado",IF(OR(R38='Tabla Impacto'!$C$14,R38='Tabla Impacto'!$D$14),"Mayor",IF(OR(R38='Tabla Impacto'!$C$15,R38='Tabla Impacto'!$D$15),"Catastrófico","")))))</f>
        <v>Mayor</v>
      </c>
      <c r="T38" s="134">
        <f t="shared" si="2"/>
        <v>0.8</v>
      </c>
      <c r="U38" s="332" t="str">
        <f t="shared" si="12"/>
        <v>Alto</v>
      </c>
      <c r="V38" s="257">
        <v>2</v>
      </c>
      <c r="W38" s="267" t="s">
        <v>356</v>
      </c>
      <c r="X38" s="268" t="str">
        <f t="shared" si="40"/>
        <v>Probabilidad</v>
      </c>
      <c r="Y38" s="269" t="s">
        <v>110</v>
      </c>
      <c r="Z38" s="269" t="s">
        <v>111</v>
      </c>
      <c r="AA38" s="265" t="str">
        <f>IF(AND(Y38="Preventivo",Z38="Automático"),"50%",IF(AND(Y38="Preventivo",Z38="Manual"),"40%",IF(AND(Y38="Detectivo",Z38="Automático"),"40%",IF(AND(Y38="Detectivo",Z38="Manual"),"30%",IF(AND(Y38="Correctivo",Z38="Automático"),"35%",IF(AND(Y38="Correctivo",Z38="Manual"),"25%",""))))))</f>
        <v>40%</v>
      </c>
      <c r="AB38" s="269" t="s">
        <v>112</v>
      </c>
      <c r="AC38" s="269" t="s">
        <v>121</v>
      </c>
      <c r="AD38" s="269" t="s">
        <v>114</v>
      </c>
      <c r="AE38" s="270">
        <f>IFERROR(IF(AND(X37="Probabilidad",X38="Probabilidad"),(AG37-(+AG37*AA38)),IF(X38="Probabilidad",(P37-(+P37*AA38)),IF(X38="Impacto",AG37,""))),"")</f>
        <v>0.14399999999999999</v>
      </c>
      <c r="AF38" s="264" t="str">
        <f t="shared" si="34"/>
        <v>Muy Baja</v>
      </c>
      <c r="AG38" s="265">
        <f t="shared" si="37"/>
        <v>0.14399999999999999</v>
      </c>
      <c r="AH38" s="264" t="str">
        <f t="shared" si="35"/>
        <v>Mayor</v>
      </c>
      <c r="AI38" s="265">
        <f>IFERROR(IF(AND(X37="Impacto",X38="Impacto"),(AI37-(+AI37*AA38)),IF(X38="Impacto",(T38-(+T38*AA38)),IF(X38="Probabilidad",AI37,""))),"")</f>
        <v>0.8</v>
      </c>
      <c r="AJ38" s="266" t="str">
        <f t="shared" si="39"/>
        <v>Alto</v>
      </c>
      <c r="AK38" s="269" t="s">
        <v>115</v>
      </c>
      <c r="AL38" s="256"/>
      <c r="AM38" s="256"/>
      <c r="AN38" s="285"/>
      <c r="AO38" s="324"/>
      <c r="AP38" s="168"/>
      <c r="AQ38" s="169"/>
      <c r="AR38" s="451"/>
    </row>
    <row r="39" spans="1:49" ht="16">
      <c r="A39" s="444" t="s">
        <v>410</v>
      </c>
      <c r="B39" s="420" t="s">
        <v>134</v>
      </c>
      <c r="C39" s="420" t="s">
        <v>416</v>
      </c>
      <c r="D39" s="420" t="s">
        <v>231</v>
      </c>
      <c r="E39" s="422" t="s">
        <v>118</v>
      </c>
      <c r="F39" s="422"/>
      <c r="G39" s="424" t="s">
        <v>357</v>
      </c>
      <c r="H39" s="428" t="s">
        <v>358</v>
      </c>
      <c r="I39" s="418" t="s">
        <v>247</v>
      </c>
      <c r="J39" s="418" t="s">
        <v>316</v>
      </c>
      <c r="K39" s="418" t="s">
        <v>317</v>
      </c>
      <c r="L39" s="305" t="s">
        <v>359</v>
      </c>
      <c r="M39" s="422" t="s">
        <v>223</v>
      </c>
      <c r="N39" s="446">
        <v>250</v>
      </c>
      <c r="O39" s="447" t="str">
        <f>IF(N39&lt;=0,"",IF(N39&lt;=2,"Muy Baja",IF(N39&lt;=24,"Baja",IF(N39&lt;=500,"Media",IF(N39&lt;=5000,"Alta","Muy Alta")))))</f>
        <v>Media</v>
      </c>
      <c r="P39" s="449">
        <f>IF(O39="","",IF(O39="Muy Baja",0.2,IF(O39="Baja",0.4,IF(O39="Media",0.6,IF(O39="Alta",0.8,IF(O39="Muy Alta",1,))))))</f>
        <v>0.6</v>
      </c>
      <c r="Q39" s="436" t="s">
        <v>124</v>
      </c>
      <c r="R39" s="449" t="s">
        <v>124</v>
      </c>
      <c r="S39" s="612" t="str">
        <f>IF(OR(R39='Tabla Impacto'!$C$11,R39='Tabla Impacto'!$D$11),"Leve",IF(OR(R39='Tabla Impacto'!$C$12,R39='Tabla Impacto'!$D$12),"Menor",IF(OR(R39='Tabla Impacto'!$C$13,R39='Tabla Impacto'!$D$13),"Moderado",IF(OR(R39='Tabla Impacto'!$C$14,R39='Tabla Impacto'!$D$14),"Mayor",IF(OR(R39='Tabla Impacto'!$C$15,R39='Tabla Impacto'!$D$15),"Catastrófico","")))))</f>
        <v>Mayor</v>
      </c>
      <c r="T39" s="610">
        <f t="shared" si="2"/>
        <v>0.8</v>
      </c>
      <c r="U39" s="608" t="str">
        <f t="shared" si="12"/>
        <v>Alto</v>
      </c>
      <c r="V39" s="444">
        <v>1</v>
      </c>
      <c r="W39" s="455" t="s">
        <v>360</v>
      </c>
      <c r="X39" s="462" t="s">
        <v>138</v>
      </c>
      <c r="Y39" s="463" t="s">
        <v>110</v>
      </c>
      <c r="Z39" s="463" t="s">
        <v>111</v>
      </c>
      <c r="AA39" s="459" t="str">
        <f t="shared" ref="AA39" si="41">IF(AND(Y39="Preventivo",Z39="Automático"),"50%",IF(AND(Y39="Preventivo",Z39="Manual"),"40%",IF(AND(Y39="Detectivo",Z39="Automático"),"40%",IF(AND(Y39="Detectivo",Z39="Manual"),"30%",IF(AND(Y39="Correctivo",Z39="Automático"),"35%",IF(AND(Y39="Correctivo",Z39="Manual"),"25%",""))))))</f>
        <v>40%</v>
      </c>
      <c r="AB39" s="463" t="s">
        <v>112</v>
      </c>
      <c r="AC39" s="463" t="s">
        <v>121</v>
      </c>
      <c r="AD39" s="463" t="s">
        <v>129</v>
      </c>
      <c r="AE39" s="464">
        <f t="shared" si="36"/>
        <v>0.36</v>
      </c>
      <c r="AF39" s="460" t="str">
        <f t="shared" si="34"/>
        <v>Baja</v>
      </c>
      <c r="AG39" s="459">
        <f t="shared" si="37"/>
        <v>0.36</v>
      </c>
      <c r="AH39" s="460" t="str">
        <f t="shared" si="35"/>
        <v>Mayor</v>
      </c>
      <c r="AI39" s="459">
        <f t="shared" si="38"/>
        <v>0.8</v>
      </c>
      <c r="AJ39" s="461" t="str">
        <f t="shared" si="39"/>
        <v>Alto</v>
      </c>
      <c r="AK39" s="463" t="s">
        <v>115</v>
      </c>
      <c r="AL39" s="422" t="s">
        <v>361</v>
      </c>
      <c r="AM39" s="422" t="s">
        <v>424</v>
      </c>
      <c r="AN39" s="468">
        <v>44742</v>
      </c>
      <c r="AO39" s="470">
        <v>44742</v>
      </c>
      <c r="AP39" s="478"/>
      <c r="AQ39" s="433" t="s">
        <v>116</v>
      </c>
      <c r="AR39" s="436" t="s">
        <v>420</v>
      </c>
      <c r="AS39" s="290"/>
      <c r="AT39" s="290"/>
      <c r="AU39" s="290"/>
      <c r="AV39" s="290"/>
      <c r="AW39" s="290"/>
    </row>
    <row r="40" spans="1:49" ht="16" customHeight="1">
      <c r="A40" s="442"/>
      <c r="B40" s="426"/>
      <c r="C40" s="426"/>
      <c r="D40" s="426"/>
      <c r="E40" s="427"/>
      <c r="F40" s="427"/>
      <c r="G40" s="445"/>
      <c r="H40" s="429"/>
      <c r="I40" s="430"/>
      <c r="J40" s="430"/>
      <c r="K40" s="430"/>
      <c r="L40" s="263" t="s">
        <v>256</v>
      </c>
      <c r="M40" s="427"/>
      <c r="N40" s="452"/>
      <c r="O40" s="453"/>
      <c r="P40" s="454"/>
      <c r="Q40" s="437"/>
      <c r="R40" s="454"/>
      <c r="S40" s="613"/>
      <c r="T40" s="611"/>
      <c r="U40" s="609"/>
      <c r="V40" s="442"/>
      <c r="W40" s="443"/>
      <c r="X40" s="457"/>
      <c r="Y40" s="458"/>
      <c r="Z40" s="458"/>
      <c r="AA40" s="440"/>
      <c r="AB40" s="458"/>
      <c r="AC40" s="458"/>
      <c r="AD40" s="458"/>
      <c r="AE40" s="438"/>
      <c r="AF40" s="439"/>
      <c r="AG40" s="440"/>
      <c r="AH40" s="439"/>
      <c r="AI40" s="440"/>
      <c r="AJ40" s="441"/>
      <c r="AK40" s="458"/>
      <c r="AL40" s="456"/>
      <c r="AM40" s="456"/>
      <c r="AN40" s="469"/>
      <c r="AO40" s="471"/>
      <c r="AP40" s="480"/>
      <c r="AQ40" s="434"/>
      <c r="AR40" s="456"/>
    </row>
    <row r="41" spans="1:49" ht="83">
      <c r="A41" s="444" t="s">
        <v>411</v>
      </c>
      <c r="B41" s="420" t="s">
        <v>134</v>
      </c>
      <c r="C41" s="420" t="s">
        <v>416</v>
      </c>
      <c r="D41" s="420" t="s">
        <v>231</v>
      </c>
      <c r="E41" s="422" t="s">
        <v>118</v>
      </c>
      <c r="F41" s="422"/>
      <c r="G41" s="422" t="s">
        <v>362</v>
      </c>
      <c r="H41" s="428" t="s">
        <v>363</v>
      </c>
      <c r="I41" s="418" t="s">
        <v>247</v>
      </c>
      <c r="J41" s="418" t="s">
        <v>316</v>
      </c>
      <c r="K41" s="418" t="s">
        <v>364</v>
      </c>
      <c r="L41" s="424" t="s">
        <v>359</v>
      </c>
      <c r="M41" s="422" t="s">
        <v>223</v>
      </c>
      <c r="N41" s="446">
        <v>20</v>
      </c>
      <c r="O41" s="447" t="str">
        <f>IF(N41&lt;=0,"",IF(N41&lt;=2,"Muy Baja",IF(N41&lt;=24,"Baja",IF(N41&lt;=500,"Media",IF(N41&lt;=5000,"Alta","Muy Alta")))))</f>
        <v>Baja</v>
      </c>
      <c r="P41" s="449">
        <f>IF(O41="","",IF(O41="Muy Baja",0.2,IF(O41="Baja",0.4,IF(O41="Media",0.6,IF(O41="Alta",0.8,IF(O41="Muy Alta",1,))))))</f>
        <v>0.4</v>
      </c>
      <c r="Q41" s="436" t="s">
        <v>124</v>
      </c>
      <c r="R41" s="449" t="s">
        <v>124</v>
      </c>
      <c r="S41" s="612" t="str">
        <f>IF(OR(R41='Tabla Impacto'!$C$11,R41='Tabla Impacto'!$D$11),"Leve",IF(OR(R41='Tabla Impacto'!$C$12,R41='Tabla Impacto'!$D$12),"Menor",IF(OR(R41='Tabla Impacto'!$C$13,R41='Tabla Impacto'!$D$13),"Moderado",IF(OR(R41='Tabla Impacto'!$C$14,R41='Tabla Impacto'!$D$14),"Mayor",IF(OR(R41='Tabla Impacto'!$C$15,R41='Tabla Impacto'!$D$15),"Catastrófico","")))))</f>
        <v>Mayor</v>
      </c>
      <c r="T41" s="610">
        <f t="shared" si="2"/>
        <v>0.8</v>
      </c>
      <c r="U41" s="608" t="str">
        <f t="shared" si="12"/>
        <v>Alto</v>
      </c>
      <c r="V41" s="298">
        <v>1</v>
      </c>
      <c r="W41" s="293" t="s">
        <v>365</v>
      </c>
      <c r="X41" s="299" t="s">
        <v>138</v>
      </c>
      <c r="Y41" s="300" t="s">
        <v>110</v>
      </c>
      <c r="Z41" s="300" t="s">
        <v>120</v>
      </c>
      <c r="AA41" s="301" t="str">
        <f t="shared" ref="AA41:AA42" si="42">IF(AND(Y41="Preventivo",Z41="Automático"),"50%",IF(AND(Y41="Preventivo",Z41="Manual"),"40%",IF(AND(Y41="Detectivo",Z41="Automático"),"40%",IF(AND(Y41="Detectivo",Z41="Manual"),"30%",IF(AND(Y41="Correctivo",Z41="Automático"),"35%",IF(AND(Y41="Correctivo",Z41="Manual"),"25%",""))))))</f>
        <v>50%</v>
      </c>
      <c r="AB41" s="300" t="s">
        <v>128</v>
      </c>
      <c r="AC41" s="300" t="s">
        <v>121</v>
      </c>
      <c r="AD41" s="300" t="s">
        <v>114</v>
      </c>
      <c r="AE41" s="302">
        <f>IFERROR(IF(X41="Probabilidad",(P41-(+P41*AA41)),IF(X41="Impacto",P41,"")),"")</f>
        <v>0.2</v>
      </c>
      <c r="AF41" s="303" t="str">
        <f>IFERROR(IF(AE41="","",IF(AE41&lt;=0.2,"Muy Baja",IF(AE41&lt;=0.4,"Baja",IF(AE41&lt;=0.6,"Media",IF(AE41&lt;=0.8,"Alta","Muy Alta"))))),"")</f>
        <v>Muy Baja</v>
      </c>
      <c r="AG41" s="301">
        <f t="shared" si="37"/>
        <v>0.2</v>
      </c>
      <c r="AH41" s="303" t="str">
        <f>IFERROR(IF(AI41="","",IF(AI41&lt;=0.2,"Leve",IF(AI41&lt;=0.4,"Menor",IF(AI41&lt;=0.6,"Moderado",IF(AI41&lt;=0.8,"Mayor","Catastrófico"))))),"")</f>
        <v>Mayor</v>
      </c>
      <c r="AI41" s="301">
        <f>IFERROR(IF(X41="Impacto",(T41-(+T41*AA41)),IF(X41="Probabilidad",T41,"")),"")</f>
        <v>0.8</v>
      </c>
      <c r="AJ41" s="304" t="str">
        <f t="shared" si="39"/>
        <v>Alto</v>
      </c>
      <c r="AK41" s="300" t="s">
        <v>115</v>
      </c>
      <c r="AL41" s="422" t="s">
        <v>366</v>
      </c>
      <c r="AM41" s="422" t="s">
        <v>423</v>
      </c>
      <c r="AN41" s="468">
        <v>44742</v>
      </c>
      <c r="AO41" s="470">
        <v>44742</v>
      </c>
      <c r="AP41" s="478"/>
      <c r="AQ41" s="433" t="s">
        <v>116</v>
      </c>
      <c r="AR41" s="436" t="s">
        <v>421</v>
      </c>
      <c r="AS41" s="290"/>
      <c r="AT41" s="290"/>
      <c r="AU41" s="290"/>
      <c r="AV41" s="290"/>
      <c r="AW41" s="290"/>
    </row>
    <row r="42" spans="1:49" ht="84" thickBot="1">
      <c r="A42" s="442"/>
      <c r="B42" s="426"/>
      <c r="C42" s="426"/>
      <c r="D42" s="426"/>
      <c r="E42" s="427"/>
      <c r="F42" s="427"/>
      <c r="G42" s="427"/>
      <c r="H42" s="429"/>
      <c r="I42" s="430"/>
      <c r="J42" s="430"/>
      <c r="K42" s="430"/>
      <c r="L42" s="445"/>
      <c r="M42" s="427"/>
      <c r="N42" s="409"/>
      <c r="O42" s="448"/>
      <c r="P42" s="450"/>
      <c r="Q42" s="435"/>
      <c r="R42" s="450">
        <v>0</v>
      </c>
      <c r="S42" s="613"/>
      <c r="T42" s="611"/>
      <c r="U42" s="609"/>
      <c r="V42" s="257">
        <v>2</v>
      </c>
      <c r="W42" s="259" t="s">
        <v>367</v>
      </c>
      <c r="X42" s="268" t="s">
        <v>138</v>
      </c>
      <c r="Y42" s="269" t="s">
        <v>110</v>
      </c>
      <c r="Z42" s="269" t="s">
        <v>120</v>
      </c>
      <c r="AA42" s="265" t="str">
        <f t="shared" si="42"/>
        <v>50%</v>
      </c>
      <c r="AB42" s="269" t="s">
        <v>128</v>
      </c>
      <c r="AC42" s="269" t="s">
        <v>121</v>
      </c>
      <c r="AD42" s="269" t="s">
        <v>114</v>
      </c>
      <c r="AE42" s="270">
        <f>IFERROR(IF(AND(X41="Probabilidad",X42="Probabilidad"),(AG41-(+AG41*AA42)),IF(X42="Probabilidad",(P41-(+P41*AA42)),IF(X42="Impacto",AG41,""))),"")</f>
        <v>0.1</v>
      </c>
      <c r="AF42" s="264" t="str">
        <f t="shared" si="34"/>
        <v>Muy Baja</v>
      </c>
      <c r="AG42" s="265">
        <f t="shared" si="37"/>
        <v>0.1</v>
      </c>
      <c r="AH42" s="264" t="str">
        <f t="shared" si="35"/>
        <v>Mayor</v>
      </c>
      <c r="AI42" s="265">
        <f>IFERROR(IF(AND(X41="Impacto",X42="Impacto"),(AI41-(+AI41*AA42)),IF(X42="Impacto",(#REF!-(+#REF!*AA42)),IF(X42="Probabilidad",AI41,""))),"")</f>
        <v>0.8</v>
      </c>
      <c r="AJ42" s="266" t="str">
        <f t="shared" si="39"/>
        <v>Alto</v>
      </c>
      <c r="AK42" s="269" t="s">
        <v>115</v>
      </c>
      <c r="AL42" s="456"/>
      <c r="AM42" s="456"/>
      <c r="AN42" s="469"/>
      <c r="AO42" s="471"/>
      <c r="AP42" s="487"/>
      <c r="AQ42" s="472"/>
      <c r="AR42" s="456"/>
    </row>
    <row r="43" spans="1:49" ht="128">
      <c r="A43" s="444" t="s">
        <v>412</v>
      </c>
      <c r="B43" s="420" t="s">
        <v>368</v>
      </c>
      <c r="C43" s="420" t="s">
        <v>369</v>
      </c>
      <c r="D43" s="420" t="s">
        <v>231</v>
      </c>
      <c r="E43" s="422" t="s">
        <v>118</v>
      </c>
      <c r="F43" s="422" t="s">
        <v>123</v>
      </c>
      <c r="G43" s="305" t="s">
        <v>262</v>
      </c>
      <c r="H43" s="428" t="s">
        <v>370</v>
      </c>
      <c r="I43" s="418" t="s">
        <v>352</v>
      </c>
      <c r="J43" s="418" t="s">
        <v>234</v>
      </c>
      <c r="K43" s="418" t="s">
        <v>334</v>
      </c>
      <c r="L43" s="305" t="s">
        <v>263</v>
      </c>
      <c r="M43" s="422" t="s">
        <v>108</v>
      </c>
      <c r="N43" s="294">
        <v>60</v>
      </c>
      <c r="O43" s="295" t="str">
        <f>IF(N43&lt;=0,"",IF(N43&lt;=2,"Muy Baja",IF(N43&lt;=24,"Baja",IF(N43&lt;=500,"Media",IF(N43&lt;=5000,"Alta","Muy Alta")))))</f>
        <v>Media</v>
      </c>
      <c r="P43" s="296">
        <f>IF(O43="","",IF(O43="Muy Baja",0.2,IF(O43="Baja",0.4,IF(O43="Media",0.6,IF(O43="Alta",0.8,IF(O43="Muy Alta",1,))))))</f>
        <v>0.6</v>
      </c>
      <c r="Q43" s="436" t="s">
        <v>124</v>
      </c>
      <c r="R43" s="296" t="s">
        <v>124</v>
      </c>
      <c r="S43" s="295" t="str">
        <f>IF(OR(R43='Tabla Impacto'!$C$11,R43='Tabla Impacto'!$D$11),"Leve",IF(OR(R43='Tabla Impacto'!$C$12,R43='Tabla Impacto'!$D$12),"Menor",IF(OR(R43='Tabla Impacto'!$C$13,R43='Tabla Impacto'!$D$13),"Moderado",IF(OR(R43='Tabla Impacto'!$C$14,R43='Tabla Impacto'!$D$14),"Mayor",IF(OR(R43='Tabla Impacto'!$C$15,R43='Tabla Impacto'!$D$15),"Catastrófico","")))))</f>
        <v>Mayor</v>
      </c>
      <c r="T43" s="296">
        <f t="shared" si="2"/>
        <v>0.8</v>
      </c>
      <c r="U43" s="313" t="str">
        <f t="shared" si="12"/>
        <v>Alto</v>
      </c>
      <c r="V43" s="298">
        <v>1</v>
      </c>
      <c r="W43" s="306" t="s">
        <v>335</v>
      </c>
      <c r="X43" s="299" t="str">
        <f>IF(OR(Y43="Preventivo",Y43="Detectivo"),"Probabilidad",IF(Y43="Correctivo","Impacto",""))</f>
        <v>Probabilidad</v>
      </c>
      <c r="Y43" s="300" t="s">
        <v>110</v>
      </c>
      <c r="Z43" s="300" t="s">
        <v>111</v>
      </c>
      <c r="AA43" s="301" t="str">
        <f>IF(AND(Y43="Preventivo",Z43="Automático"),"50%",IF(AND(Y43="Preventivo",Z43="Manual"),"40%",IF(AND(Y43="Detectivo",Z43="Automático"),"40%",IF(AND(Y43="Detectivo",Z43="Manual"),"30%",IF(AND(Y43="Correctivo",Z43="Automático"),"35%",IF(AND(Y43="Correctivo",Z43="Manual"),"25%",""))))))</f>
        <v>40%</v>
      </c>
      <c r="AB43" s="300" t="s">
        <v>112</v>
      </c>
      <c r="AC43" s="300" t="s">
        <v>113</v>
      </c>
      <c r="AD43" s="300" t="s">
        <v>114</v>
      </c>
      <c r="AE43" s="302">
        <f>IFERROR(IF(X43="Probabilidad",(P43-(+P43*AA43)),IF(X43="Impacto",P43,"")),"")</f>
        <v>0.36</v>
      </c>
      <c r="AF43" s="303" t="str">
        <f>IFERROR(IF(AE43="","",IF(AE43&lt;=0.2,"Muy Baja",IF(AE43&lt;=0.4,"Baja",IF(AE43&lt;=0.6,"Media",IF(AE43&lt;=0.8,"Alta","Muy Alta"))))),"")</f>
        <v>Baja</v>
      </c>
      <c r="AG43" s="301">
        <f>+AE43</f>
        <v>0.36</v>
      </c>
      <c r="AH43" s="303" t="str">
        <f>IFERROR(IF(AI43="","",IF(AI43&lt;=0.2,"Leve",IF(AI43&lt;=0.4,"Menor",IF(AI43&lt;=0.6,"Moderado",IF(AI43&lt;=0.8,"Mayor","Catastrófico"))))),"")</f>
        <v>Mayor</v>
      </c>
      <c r="AI43" s="301">
        <f>IFERROR(IF(X43="Impacto",(T43-(+T43*AA43)),IF(X43="Probabilidad",T43,"")),"")</f>
        <v>0.8</v>
      </c>
      <c r="AJ43" s="304" t="str">
        <f>IFERROR(IF(OR(AND(AF43="Muy Baja",AH43="Leve"),AND(AF43="Muy Baja",AH43="Menor"),AND(AF43="Baja",AH43="Leve")),"Bajo",IF(OR(AND(AF43="Muy baja",AH43="Moderado"),AND(AF43="Baja",AH43="Menor"),AND(AF43="Baja",AH43="Moderado"),AND(AF43="Media",AH43="Leve"),AND(AF43="Media",AH43="Menor"),AND(AF43="Media",AH43="Moderado"),AND(AF43="Alta",AH43="Leve"),AND(AF43="Alta",AH43="Menor")),"Moderado",IF(OR(AND(AF43="Muy Baja",AH43="Mayor"),AND(AF43="Baja",AH43="Mayor"),AND(AF43="Media",AH43="Mayor"),AND(AF43="Alta",AH43="Moderado"),AND(AF43="Alta",AH43="Mayor"),AND(AF43="Muy Alta",AH43="Leve"),AND(AF43="Muy Alta",AH43="Menor"),AND(AF43="Muy Alta",AH43="Moderado"),AND(AF43="Muy Alta",AH43="Mayor")),"Alto",IF(OR(AND(AF43="Muy Baja",AH43="Catastrófico"),AND(AF43="Baja",AH43="Catastrófico"),AND(AF43="Media",AH43="Catastrófico"),AND(AF43="Alta",AH43="Catastrófico"),AND(AF43="Muy Alta",AH43="Catastrófico")),"Extremo","")))),"")</f>
        <v>Alto</v>
      </c>
      <c r="AK43" s="300" t="s">
        <v>115</v>
      </c>
      <c r="AL43" s="293" t="s">
        <v>371</v>
      </c>
      <c r="AM43" s="293" t="s">
        <v>425</v>
      </c>
      <c r="AN43" s="291">
        <v>44742</v>
      </c>
      <c r="AO43" s="309">
        <v>44742</v>
      </c>
      <c r="AP43" s="282"/>
      <c r="AQ43" s="287" t="s">
        <v>116</v>
      </c>
      <c r="AR43" s="297" t="s">
        <v>418</v>
      </c>
      <c r="AS43" s="290"/>
      <c r="AT43" s="290"/>
      <c r="AU43" s="290"/>
      <c r="AV43" s="290"/>
      <c r="AW43" s="290"/>
    </row>
    <row r="44" spans="1:49" ht="105">
      <c r="A44" s="465"/>
      <c r="B44" s="466"/>
      <c r="C44" s="466"/>
      <c r="D44" s="466"/>
      <c r="E44" s="456"/>
      <c r="F44" s="456"/>
      <c r="G44" s="263" t="s">
        <v>372</v>
      </c>
      <c r="H44" s="429"/>
      <c r="I44" s="430"/>
      <c r="J44" s="430"/>
      <c r="K44" s="430"/>
      <c r="L44" s="258" t="s">
        <v>373</v>
      </c>
      <c r="M44" s="427"/>
      <c r="N44" s="260">
        <v>2</v>
      </c>
      <c r="O44" s="261" t="str">
        <f t="shared" ref="O44:O46" si="43">IF(N44&lt;=0,"",IF(N44&lt;=2,"Muy Baja",IF(N44&lt;=24,"Baja",IF(N44&lt;=500,"Media",IF(N44&lt;=5000,"Alta","Muy Alta")))))</f>
        <v>Muy Baja</v>
      </c>
      <c r="P44" s="262">
        <f t="shared" ref="P44:P46" si="44">IF(O44="","",IF(O44="Muy Baja",0.2,IF(O44="Baja",0.4,IF(O44="Media",0.6,IF(O44="Alta",0.8,IF(O44="Muy Alta",1,))))))</f>
        <v>0.2</v>
      </c>
      <c r="Q44" s="437"/>
      <c r="R44" s="262" t="s">
        <v>124</v>
      </c>
      <c r="S44" s="275" t="str">
        <f>IF(OR(R44='Tabla Impacto'!$C$11,R44='Tabla Impacto'!$D$11),"Leve",IF(OR(R44='Tabla Impacto'!$C$12,R44='Tabla Impacto'!$D$12),"Menor",IF(OR(R44='Tabla Impacto'!$C$13,R44='Tabla Impacto'!$D$13),"Moderado",IF(OR(R44='Tabla Impacto'!$C$14,R44='Tabla Impacto'!$D$14),"Mayor",IF(OR(R44='Tabla Impacto'!$C$15,R44='Tabla Impacto'!$D$15),"Catastrófico","")))))</f>
        <v>Mayor</v>
      </c>
      <c r="T44" s="134">
        <f t="shared" si="2"/>
        <v>0.8</v>
      </c>
      <c r="U44" s="332" t="str">
        <f t="shared" si="12"/>
        <v>Alto</v>
      </c>
      <c r="V44" s="257">
        <v>2</v>
      </c>
      <c r="W44" s="267" t="s">
        <v>374</v>
      </c>
      <c r="X44" s="268" t="str">
        <f>IF(OR(Y44="Preventivo",Y44="Detectivo"),"Probabilidad",IF(Y44="Correctivo","Impacto",""))</f>
        <v>Impacto</v>
      </c>
      <c r="Y44" s="269" t="s">
        <v>125</v>
      </c>
      <c r="Z44" s="269" t="s">
        <v>111</v>
      </c>
      <c r="AA44" s="265" t="str">
        <f t="shared" ref="AA44:AA46" si="45">IF(AND(Y44="Preventivo",Z44="Automático"),"50%",IF(AND(Y44="Preventivo",Z44="Manual"),"40%",IF(AND(Y44="Detectivo",Z44="Automático"),"40%",IF(AND(Y44="Detectivo",Z44="Manual"),"30%",IF(AND(Y44="Correctivo",Z44="Automático"),"35%",IF(AND(Y44="Correctivo",Z44="Manual"),"25%",""))))))</f>
        <v>25%</v>
      </c>
      <c r="AB44" s="269" t="s">
        <v>112</v>
      </c>
      <c r="AC44" s="269" t="s">
        <v>121</v>
      </c>
      <c r="AD44" s="269" t="s">
        <v>114</v>
      </c>
      <c r="AE44" s="270">
        <f>IFERROR(IF(X44="Probabilidad",(P44-(+P44*AA44)),IF(X44="Impacto",P44,"")),"")</f>
        <v>0.2</v>
      </c>
      <c r="AF44" s="264" t="str">
        <f t="shared" ref="AF44:AF46" si="46">IFERROR(IF(AE44="","",IF(AE44&lt;=0.2,"Muy Baja",IF(AE44&lt;=0.4,"Baja",IF(AE44&lt;=0.6,"Media",IF(AE44&lt;=0.8,"Alta","Muy Alta"))))),"")</f>
        <v>Muy Baja</v>
      </c>
      <c r="AG44" s="265">
        <f t="shared" ref="AG44:AG45" si="47">+AE44</f>
        <v>0.2</v>
      </c>
      <c r="AH44" s="264" t="str">
        <f t="shared" ref="AH44:AH46" si="48">IFERROR(IF(AI44="","",IF(AI44&lt;=0.2,"Leve",IF(AI44&lt;=0.4,"Menor",IF(AI44&lt;=0.6,"Moderado",IF(AI44&lt;=0.8,"Mayor","Catastrófico"))))),"")</f>
        <v>Moderado</v>
      </c>
      <c r="AI44" s="265">
        <f>IFERROR(IF(X44="Impacto",(T44-(+T44*AA44)),IF(X44="Probabilidad",T44,"")),"")</f>
        <v>0.60000000000000009</v>
      </c>
      <c r="AJ44" s="266" t="str">
        <f t="shared" ref="AJ44:AJ46" si="49">IFERROR(IF(OR(AND(AF44="Muy Baja",AH44="Leve"),AND(AF44="Muy Baja",AH44="Menor"),AND(AF44="Baja",AH44="Leve")),"Bajo",IF(OR(AND(AF44="Muy baja",AH44="Moderado"),AND(AF44="Baja",AH44="Menor"),AND(AF44="Baja",AH44="Moderado"),AND(AF44="Media",AH44="Leve"),AND(AF44="Media",AH44="Menor"),AND(AF44="Media",AH44="Moderado"),AND(AF44="Alta",AH44="Leve"),AND(AF44="Alta",AH44="Menor")),"Moderado",IF(OR(AND(AF44="Muy Baja",AH44="Mayor"),AND(AF44="Baja",AH44="Mayor"),AND(AF44="Media",AH44="Mayor"),AND(AF44="Alta",AH44="Moderado"),AND(AF44="Alta",AH44="Mayor"),AND(AF44="Muy Alta",AH44="Leve"),AND(AF44="Muy Alta",AH44="Menor"),AND(AF44="Muy Alta",AH44="Moderado"),AND(AF44="Muy Alta",AH44="Mayor")),"Alto",IF(OR(AND(AF44="Muy Baja",AH44="Catastrófico"),AND(AF44="Baja",AH44="Catastrófico"),AND(AF44="Media",AH44="Catastrófico"),AND(AF44="Alta",AH44="Catastrófico"),AND(AF44="Muy Alta",AH44="Catastrófico")),"Extremo","")))),"")</f>
        <v>Moderado</v>
      </c>
      <c r="AK44" s="269" t="s">
        <v>375</v>
      </c>
      <c r="AL44" s="256" t="s">
        <v>376</v>
      </c>
      <c r="AM44" s="274" t="s">
        <v>377</v>
      </c>
      <c r="AN44" s="274" t="s">
        <v>377</v>
      </c>
      <c r="AO44" s="325" t="s">
        <v>377</v>
      </c>
      <c r="AP44" s="169" t="s">
        <v>377</v>
      </c>
      <c r="AQ44" s="169" t="s">
        <v>126</v>
      </c>
      <c r="AR44" s="276">
        <v>1</v>
      </c>
    </row>
    <row r="45" spans="1:49" ht="105">
      <c r="A45" s="465"/>
      <c r="B45" s="466"/>
      <c r="C45" s="466"/>
      <c r="D45" s="466"/>
      <c r="E45" s="456"/>
      <c r="F45" s="456"/>
      <c r="G45" s="263" t="s">
        <v>325</v>
      </c>
      <c r="H45" s="429"/>
      <c r="I45" s="430"/>
      <c r="J45" s="430"/>
      <c r="K45" s="430"/>
      <c r="L45" s="258" t="s">
        <v>235</v>
      </c>
      <c r="M45" s="427"/>
      <c r="N45" s="260">
        <v>2</v>
      </c>
      <c r="O45" s="261" t="str">
        <f t="shared" si="43"/>
        <v>Muy Baja</v>
      </c>
      <c r="P45" s="262">
        <f t="shared" si="44"/>
        <v>0.2</v>
      </c>
      <c r="Q45" s="437"/>
      <c r="R45" s="262" t="s">
        <v>124</v>
      </c>
      <c r="S45" s="275" t="str">
        <f>IF(OR(R45='Tabla Impacto'!$C$11,R45='Tabla Impacto'!$D$11),"Leve",IF(OR(R45='Tabla Impacto'!$C$12,R45='Tabla Impacto'!$D$12),"Menor",IF(OR(R45='Tabla Impacto'!$C$13,R45='Tabla Impacto'!$D$13),"Moderado",IF(OR(R45='Tabla Impacto'!$C$14,R45='Tabla Impacto'!$D$14),"Mayor",IF(OR(R45='Tabla Impacto'!$C$15,R45='Tabla Impacto'!$D$15),"Catastrófico","")))))</f>
        <v>Mayor</v>
      </c>
      <c r="T45" s="134">
        <f t="shared" si="2"/>
        <v>0.8</v>
      </c>
      <c r="U45" s="332" t="str">
        <f t="shared" si="12"/>
        <v>Alto</v>
      </c>
      <c r="V45" s="257">
        <v>3</v>
      </c>
      <c r="W45" s="179" t="s">
        <v>378</v>
      </c>
      <c r="X45" s="268" t="str">
        <f t="shared" ref="X45:X46" si="50">IF(OR(Y45="Preventivo",Y45="Detectivo"),"Probabilidad",IF(Y45="Correctivo","Impacto",""))</f>
        <v>Probabilidad</v>
      </c>
      <c r="Y45" s="269" t="s">
        <v>203</v>
      </c>
      <c r="Z45" s="269" t="s">
        <v>111</v>
      </c>
      <c r="AA45" s="265" t="str">
        <f t="shared" si="45"/>
        <v>30%</v>
      </c>
      <c r="AB45" s="269" t="s">
        <v>112</v>
      </c>
      <c r="AC45" s="269" t="s">
        <v>121</v>
      </c>
      <c r="AD45" s="269" t="s">
        <v>114</v>
      </c>
      <c r="AE45" s="270">
        <f>IFERROR(IF(X45="Probabilidad",(P45-(+P45*AA45)),IF(X45="Impacto",P45,"")),"")</f>
        <v>0.14000000000000001</v>
      </c>
      <c r="AF45" s="264" t="str">
        <f t="shared" si="46"/>
        <v>Muy Baja</v>
      </c>
      <c r="AG45" s="265">
        <f t="shared" si="47"/>
        <v>0.14000000000000001</v>
      </c>
      <c r="AH45" s="264" t="str">
        <f t="shared" si="48"/>
        <v>Mayor</v>
      </c>
      <c r="AI45" s="265">
        <f>IFERROR(IF(X45="Impacto",(T45-(+T45*AA45)),IF(X45="Probabilidad",T45,"")),"")</f>
        <v>0.8</v>
      </c>
      <c r="AJ45" s="266" t="str">
        <f t="shared" si="49"/>
        <v>Alto</v>
      </c>
      <c r="AK45" s="269" t="s">
        <v>115</v>
      </c>
      <c r="AL45" s="256" t="s">
        <v>327</v>
      </c>
      <c r="AM45" s="256" t="s">
        <v>328</v>
      </c>
      <c r="AN45" s="285">
        <v>44469</v>
      </c>
      <c r="AO45" s="321">
        <v>44498</v>
      </c>
      <c r="AP45" s="170"/>
      <c r="AQ45" s="169" t="s">
        <v>116</v>
      </c>
      <c r="AR45" s="255">
        <v>1</v>
      </c>
    </row>
    <row r="46" spans="1:49" ht="30">
      <c r="A46" s="465"/>
      <c r="B46" s="466"/>
      <c r="C46" s="466"/>
      <c r="D46" s="466"/>
      <c r="E46" s="456"/>
      <c r="F46" s="456"/>
      <c r="G46" s="263" t="s">
        <v>379</v>
      </c>
      <c r="H46" s="429"/>
      <c r="I46" s="430"/>
      <c r="J46" s="430"/>
      <c r="K46" s="430"/>
      <c r="L46" s="467" t="s">
        <v>263</v>
      </c>
      <c r="M46" s="427"/>
      <c r="N46" s="452">
        <v>2</v>
      </c>
      <c r="O46" s="453" t="str">
        <f t="shared" si="43"/>
        <v>Muy Baja</v>
      </c>
      <c r="P46" s="454">
        <f t="shared" si="44"/>
        <v>0.2</v>
      </c>
      <c r="Q46" s="437"/>
      <c r="R46" s="454" t="s">
        <v>124</v>
      </c>
      <c r="S46" s="606" t="str">
        <f>IF(OR(R46='Tabla Impacto'!$C$11,R46='Tabla Impacto'!$D$11),"Leve",IF(OR(R46='Tabla Impacto'!$C$12,R46='Tabla Impacto'!$D$12),"Menor",IF(OR(R46='Tabla Impacto'!$C$13,R46='Tabla Impacto'!$D$13),"Moderado",IF(OR(R46='Tabla Impacto'!$C$14,R46='Tabla Impacto'!$D$14),"Mayor",IF(OR(R46='Tabla Impacto'!$C$15,R46='Tabla Impacto'!$D$15),"Catastrófico","")))))</f>
        <v>Mayor</v>
      </c>
      <c r="T46" s="604">
        <f t="shared" si="2"/>
        <v>0.8</v>
      </c>
      <c r="U46" s="602" t="str">
        <f t="shared" si="12"/>
        <v>Alto</v>
      </c>
      <c r="V46" s="442">
        <v>4</v>
      </c>
      <c r="W46" s="443" t="s">
        <v>380</v>
      </c>
      <c r="X46" s="457" t="str">
        <f t="shared" si="50"/>
        <v>Probabilidad</v>
      </c>
      <c r="Y46" s="458" t="s">
        <v>203</v>
      </c>
      <c r="Z46" s="458" t="s">
        <v>111</v>
      </c>
      <c r="AA46" s="440" t="str">
        <f t="shared" si="45"/>
        <v>30%</v>
      </c>
      <c r="AB46" s="458" t="s">
        <v>112</v>
      </c>
      <c r="AC46" s="458" t="s">
        <v>121</v>
      </c>
      <c r="AD46" s="458" t="s">
        <v>114</v>
      </c>
      <c r="AE46" s="438">
        <f>IFERROR(IF(X46="Probabilidad",(P46-(+P46*AA46)),IF(X46="Impacto",P46,"")),"")</f>
        <v>0.14000000000000001</v>
      </c>
      <c r="AF46" s="439" t="str">
        <f t="shared" si="46"/>
        <v>Muy Baja</v>
      </c>
      <c r="AG46" s="440">
        <f>+AE46</f>
        <v>0.14000000000000001</v>
      </c>
      <c r="AH46" s="439" t="str">
        <f t="shared" si="48"/>
        <v>Mayor</v>
      </c>
      <c r="AI46" s="440">
        <f>IFERROR(IF(X46="Impacto",(T46-(+T46*AA46)),IF(X46="Probabilidad",T46,"")),"")</f>
        <v>0.8</v>
      </c>
      <c r="AJ46" s="441" t="str">
        <f t="shared" si="49"/>
        <v>Alto</v>
      </c>
      <c r="AK46" s="458" t="s">
        <v>115</v>
      </c>
      <c r="AL46" s="456" t="s">
        <v>340</v>
      </c>
      <c r="AM46" s="456" t="s">
        <v>341</v>
      </c>
      <c r="AN46" s="431">
        <v>44477</v>
      </c>
      <c r="AO46" s="411">
        <v>44530</v>
      </c>
      <c r="AP46" s="485"/>
      <c r="AQ46" s="433" t="s">
        <v>116</v>
      </c>
      <c r="AR46" s="435">
        <v>0.8</v>
      </c>
    </row>
    <row r="47" spans="1:49" ht="16" customHeight="1">
      <c r="A47" s="465"/>
      <c r="B47" s="466"/>
      <c r="C47" s="466"/>
      <c r="D47" s="466"/>
      <c r="E47" s="456"/>
      <c r="F47" s="456"/>
      <c r="G47" s="263" t="s">
        <v>381</v>
      </c>
      <c r="H47" s="429"/>
      <c r="I47" s="430"/>
      <c r="J47" s="430"/>
      <c r="K47" s="430"/>
      <c r="L47" s="467"/>
      <c r="M47" s="427"/>
      <c r="N47" s="452"/>
      <c r="O47" s="453"/>
      <c r="P47" s="454"/>
      <c r="Q47" s="437"/>
      <c r="R47" s="454"/>
      <c r="S47" s="607"/>
      <c r="T47" s="605"/>
      <c r="U47" s="603"/>
      <c r="V47" s="442"/>
      <c r="W47" s="443"/>
      <c r="X47" s="457"/>
      <c r="Y47" s="458"/>
      <c r="Z47" s="458"/>
      <c r="AA47" s="440"/>
      <c r="AB47" s="458"/>
      <c r="AC47" s="458"/>
      <c r="AD47" s="458"/>
      <c r="AE47" s="438"/>
      <c r="AF47" s="439"/>
      <c r="AG47" s="440"/>
      <c r="AH47" s="439"/>
      <c r="AI47" s="440"/>
      <c r="AJ47" s="441"/>
      <c r="AK47" s="458"/>
      <c r="AL47" s="456"/>
      <c r="AM47" s="456"/>
      <c r="AN47" s="431"/>
      <c r="AO47" s="432"/>
      <c r="AP47" s="486"/>
      <c r="AQ47" s="434"/>
      <c r="AR47" s="456"/>
    </row>
    <row r="48" spans="1:49" ht="128">
      <c r="A48" s="444" t="s">
        <v>413</v>
      </c>
      <c r="B48" s="420" t="s">
        <v>368</v>
      </c>
      <c r="C48" s="420" t="s">
        <v>369</v>
      </c>
      <c r="D48" s="420" t="s">
        <v>231</v>
      </c>
      <c r="E48" s="422" t="s">
        <v>118</v>
      </c>
      <c r="F48" s="422" t="s">
        <v>123</v>
      </c>
      <c r="G48" s="305" t="s">
        <v>262</v>
      </c>
      <c r="H48" s="428" t="s">
        <v>382</v>
      </c>
      <c r="I48" s="418" t="s">
        <v>247</v>
      </c>
      <c r="J48" s="418" t="s">
        <v>234</v>
      </c>
      <c r="K48" s="418" t="s">
        <v>334</v>
      </c>
      <c r="L48" s="424" t="s">
        <v>263</v>
      </c>
      <c r="M48" s="422" t="s">
        <v>223</v>
      </c>
      <c r="N48" s="294">
        <v>2</v>
      </c>
      <c r="O48" s="295" t="str">
        <f>IF(N48&lt;=0,"",IF(N48&lt;=2,"Muy Baja",IF(N48&lt;=24,"Baja",IF(N48&lt;=500,"Media",IF(N48&lt;=5000,"Alta","Muy Alta")))))</f>
        <v>Muy Baja</v>
      </c>
      <c r="P48" s="296">
        <f>IF(O48="","",IF(O48="Muy Baja",0.2,IF(O48="Baja",0.4,IF(O48="Media",0.6,IF(O48="Alta",0.8,IF(O48="Muy Alta",1,))))))</f>
        <v>0.2</v>
      </c>
      <c r="Q48" s="436" t="s">
        <v>124</v>
      </c>
      <c r="R48" s="296" t="s">
        <v>124</v>
      </c>
      <c r="S48" s="295" t="str">
        <f>IF(OR(R48='Tabla Impacto'!$C$11,R48='Tabla Impacto'!$D$11),"Leve",IF(OR(R48='Tabla Impacto'!$C$12,R48='Tabla Impacto'!$D$12),"Menor",IF(OR(R48='Tabla Impacto'!$C$13,R48='Tabla Impacto'!$D$13),"Moderado",IF(OR(R48='Tabla Impacto'!$C$14,R48='Tabla Impacto'!$D$14),"Mayor",IF(OR(R48='Tabla Impacto'!$C$15,R48='Tabla Impacto'!$D$15),"Catastrófico","")))))</f>
        <v>Mayor</v>
      </c>
      <c r="T48" s="296">
        <f t="shared" si="2"/>
        <v>0.8</v>
      </c>
      <c r="U48" s="313" t="str">
        <f t="shared" si="12"/>
        <v>Alto</v>
      </c>
      <c r="V48" s="298">
        <v>1</v>
      </c>
      <c r="W48" s="306" t="s">
        <v>335</v>
      </c>
      <c r="X48" s="299" t="str">
        <f t="shared" ref="X48" si="51">IF(OR(Y48="Preventivo",Y48="Detectivo"),"Probabilidad",IF(Y48="Correctivo","Impacto",""))</f>
        <v>Probabilidad</v>
      </c>
      <c r="Y48" s="300" t="s">
        <v>110</v>
      </c>
      <c r="Z48" s="300" t="s">
        <v>111</v>
      </c>
      <c r="AA48" s="301" t="str">
        <f>IF(AND(Y48="Preventivo",Z48="Automático"),"50%",IF(AND(Y48="Preventivo",Z48="Manual"),"40%",IF(AND(Y48="Detectivo",Z48="Automático"),"40%",IF(AND(Y48="Detectivo",Z48="Manual"),"30%",IF(AND(Y48="Correctivo",Z48="Automático"),"35%",IF(AND(Y48="Correctivo",Z48="Manual"),"25%",""))))))</f>
        <v>40%</v>
      </c>
      <c r="AB48" s="300" t="s">
        <v>112</v>
      </c>
      <c r="AC48" s="300" t="s">
        <v>113</v>
      </c>
      <c r="AD48" s="300" t="s">
        <v>114</v>
      </c>
      <c r="AE48" s="302">
        <f>IFERROR(IF(X48="Probabilidad",(P48-(+P48*AA48)),IF(X48="Impacto",P48,"")),"")</f>
        <v>0.12</v>
      </c>
      <c r="AF48" s="303" t="str">
        <f>IFERROR(IF(AE48="","",IF(AE48&lt;=0.2,"Muy Baja",IF(AE48&lt;=0.4,"Baja",IF(AE48&lt;=0.6,"Media",IF(AE48&lt;=0.8,"Alta","Muy Alta"))))),"")</f>
        <v>Muy Baja</v>
      </c>
      <c r="AG48" s="301">
        <f>+AE48</f>
        <v>0.12</v>
      </c>
      <c r="AH48" s="303" t="str">
        <f>IFERROR(IF(AI48="","",IF(AI48&lt;=0.2,"Leve",IF(AI48&lt;=0.4,"Menor",IF(AI48&lt;=0.6,"Moderado",IF(AI48&lt;=0.8,"Mayor","Catastrófico"))))),"")</f>
        <v>Mayor</v>
      </c>
      <c r="AI48" s="301">
        <f>IFERROR(IF(X48="Impacto",(T48-(+T48*AA48)),IF(X48="Probabilidad",T48,"")),"")</f>
        <v>0.8</v>
      </c>
      <c r="AJ48" s="304" t="str">
        <f>IFERROR(IF(OR(AND(AF48="Muy Baja",AH48="Leve"),AND(AF48="Muy Baja",AH48="Menor"),AND(AF48="Baja",AH48="Leve")),"Bajo",IF(OR(AND(AF48="Muy baja",AH48="Moderado"),AND(AF48="Baja",AH48="Menor"),AND(AF48="Baja",AH48="Moderado"),AND(AF48="Media",AH48="Leve"),AND(AF48="Media",AH48="Menor"),AND(AF48="Media",AH48="Moderado"),AND(AF48="Alta",AH48="Leve"),AND(AF48="Alta",AH48="Menor")),"Moderado",IF(OR(AND(AF48="Muy Baja",AH48="Mayor"),AND(AF48="Baja",AH48="Mayor"),AND(AF48="Media",AH48="Mayor"),AND(AF48="Alta",AH48="Moderado"),AND(AF48="Alta",AH48="Mayor"),AND(AF48="Muy Alta",AH48="Leve"),AND(AF48="Muy Alta",AH48="Menor"),AND(AF48="Muy Alta",AH48="Moderado"),AND(AF48="Muy Alta",AH48="Mayor")),"Alto",IF(OR(AND(AF48="Muy Baja",AH48="Catastrófico"),AND(AF48="Baja",AH48="Catastrófico"),AND(AF48="Media",AH48="Catastrófico"),AND(AF48="Alta",AH48="Catastrófico"),AND(AF48="Muy Alta",AH48="Catastrófico")),"Extremo","")))),"")</f>
        <v>Alto</v>
      </c>
      <c r="AK48" s="300" t="s">
        <v>115</v>
      </c>
      <c r="AL48" s="293" t="s">
        <v>371</v>
      </c>
      <c r="AM48" s="293" t="s">
        <v>425</v>
      </c>
      <c r="AN48" s="291">
        <v>44742</v>
      </c>
      <c r="AO48" s="309">
        <v>44742</v>
      </c>
      <c r="AP48" s="283"/>
      <c r="AQ48" s="288" t="s">
        <v>116</v>
      </c>
      <c r="AR48" s="297" t="s">
        <v>418</v>
      </c>
      <c r="AS48" s="290"/>
      <c r="AT48" s="290"/>
      <c r="AU48" s="290"/>
      <c r="AV48" s="290"/>
      <c r="AW48" s="290"/>
    </row>
    <row r="49" spans="1:49" ht="45">
      <c r="A49" s="465"/>
      <c r="B49" s="466"/>
      <c r="C49" s="466"/>
      <c r="D49" s="466"/>
      <c r="E49" s="456"/>
      <c r="F49" s="456"/>
      <c r="G49" s="263" t="s">
        <v>383</v>
      </c>
      <c r="H49" s="429"/>
      <c r="I49" s="430"/>
      <c r="J49" s="430"/>
      <c r="K49" s="430"/>
      <c r="L49" s="467"/>
      <c r="M49" s="427"/>
      <c r="N49" s="452">
        <v>2</v>
      </c>
      <c r="O49" s="453" t="str">
        <f t="shared" ref="O49:O55" si="52">IF(N49&lt;=0,"",IF(N49&lt;=2,"Muy Baja",IF(N49&lt;=24,"Baja",IF(N49&lt;=500,"Media",IF(N49&lt;=5000,"Alta","Muy Alta")))))</f>
        <v>Muy Baja</v>
      </c>
      <c r="P49" s="454">
        <f t="shared" ref="P49:P55" si="53">IF(O49="","",IF(O49="Muy Baja",0.2,IF(O49="Baja",0.4,IF(O49="Media",0.6,IF(O49="Alta",0.8,IF(O49="Muy Alta",1,))))))</f>
        <v>0.2</v>
      </c>
      <c r="Q49" s="437"/>
      <c r="R49" s="454" t="s">
        <v>124</v>
      </c>
      <c r="S49" s="606" t="str">
        <f>IF(OR(R49='Tabla Impacto'!$C$11,R49='Tabla Impacto'!$D$11),"Leve",IF(OR(R49='Tabla Impacto'!$C$12,R49='Tabla Impacto'!$D$12),"Menor",IF(OR(R49='Tabla Impacto'!$C$13,R49='Tabla Impacto'!$D$13),"Moderado",IF(OR(R49='Tabla Impacto'!$C$14,R49='Tabla Impacto'!$D$14),"Mayor",IF(OR(R49='Tabla Impacto'!$C$15,R49='Tabla Impacto'!$D$15),"Catastrófico","")))))</f>
        <v>Mayor</v>
      </c>
      <c r="T49" s="604">
        <f t="shared" si="2"/>
        <v>0.8</v>
      </c>
      <c r="U49" s="602" t="str">
        <f t="shared" si="12"/>
        <v>Alto</v>
      </c>
      <c r="V49" s="442">
        <v>2</v>
      </c>
      <c r="W49" s="443" t="s">
        <v>380</v>
      </c>
      <c r="X49" s="473" t="s">
        <v>138</v>
      </c>
      <c r="Y49" s="458" t="s">
        <v>110</v>
      </c>
      <c r="Z49" s="458" t="s">
        <v>111</v>
      </c>
      <c r="AA49" s="450" t="str">
        <f t="shared" ref="AA49:AA55" si="54">IF(AND(Y49="Preventivo",Z49="Automático"),"50%",IF(AND(Y49="Preventivo",Z49="Manual"),"40%",IF(AND(Y49="Detectivo",Z49="Automático"),"40%",IF(AND(Y49="Detectivo",Z49="Manual"),"30%",IF(AND(Y49="Correctivo",Z49="Automático"),"35%",IF(AND(Y49="Correctivo",Z49="Manual"),"25%",""))))))</f>
        <v>40%</v>
      </c>
      <c r="AB49" s="458" t="s">
        <v>112</v>
      </c>
      <c r="AC49" s="458" t="s">
        <v>121</v>
      </c>
      <c r="AD49" s="458" t="s">
        <v>114</v>
      </c>
      <c r="AE49" s="438">
        <f>IFERROR(IF(X49="Probabilidad",(P49-(+P49*AA49)),IF(X49="Impacto",P49,"")),"")</f>
        <v>0.12</v>
      </c>
      <c r="AF49" s="439" t="str">
        <f t="shared" ref="AF49:AF62" si="55">IFERROR(IF(AE49="","",IF(AE49&lt;=0.2,"Muy Baja",IF(AE49&lt;=0.4,"Baja",IF(AE49&lt;=0.6,"Media",IF(AE49&lt;=0.8,"Alta","Muy Alta"))))),"")</f>
        <v>Muy Baja</v>
      </c>
      <c r="AG49" s="440">
        <f t="shared" ref="AG49:AG53" si="56">+AE49</f>
        <v>0.12</v>
      </c>
      <c r="AH49" s="439" t="str">
        <f t="shared" ref="AH49:AH66" si="57">IFERROR(IF(AI49="","",IF(AI49&lt;=0.2,"Leve",IF(AI49&lt;=0.4,"Menor",IF(AI49&lt;=0.6,"Moderado",IF(AI49&lt;=0.8,"Mayor","Catastrófico"))))),"")</f>
        <v>Mayor</v>
      </c>
      <c r="AI49" s="440">
        <f>IFERROR(IF(X49="Impacto",(T49-(+T49*AA49)),IF(X49="Probabilidad",T49,"")),"")</f>
        <v>0.8</v>
      </c>
      <c r="AJ49" s="441" t="str">
        <f t="shared" ref="AJ49:AJ53" si="58">IFERROR(IF(OR(AND(AF49="Muy Baja",AH49="Leve"),AND(AF49="Muy Baja",AH49="Menor"),AND(AF49="Baja",AH49="Leve")),"Bajo",IF(OR(AND(AF49="Muy baja",AH49="Moderado"),AND(AF49="Baja",AH49="Menor"),AND(AF49="Baja",AH49="Moderado"),AND(AF49="Media",AH49="Leve"),AND(AF49="Media",AH49="Menor"),AND(AF49="Media",AH49="Moderado"),AND(AF49="Alta",AH49="Leve"),AND(AF49="Alta",AH49="Menor")),"Moderado",IF(OR(AND(AF49="Muy Baja",AH49="Mayor"),AND(AF49="Baja",AH49="Mayor"),AND(AF49="Media",AH49="Mayor"),AND(AF49="Alta",AH49="Moderado"),AND(AF49="Alta",AH49="Mayor"),AND(AF49="Muy Alta",AH49="Leve"),AND(AF49="Muy Alta",AH49="Menor"),AND(AF49="Muy Alta",AH49="Moderado"),AND(AF49="Muy Alta",AH49="Mayor")),"Alto",IF(OR(AND(AF49="Muy Baja",AH49="Catastrófico"),AND(AF49="Baja",AH49="Catastrófico"),AND(AF49="Media",AH49="Catastrófico"),AND(AF49="Alta",AH49="Catastrófico"),AND(AF49="Muy Alta",AH49="Catastrófico")),"Extremo","")))),"")</f>
        <v>Alto</v>
      </c>
      <c r="AK49" s="458" t="s">
        <v>115</v>
      </c>
      <c r="AL49" s="456" t="s">
        <v>340</v>
      </c>
      <c r="AM49" s="456" t="s">
        <v>341</v>
      </c>
      <c r="AN49" s="431">
        <v>44477</v>
      </c>
      <c r="AO49" s="411">
        <v>44530</v>
      </c>
      <c r="AP49" s="478"/>
      <c r="AQ49" s="433" t="s">
        <v>116</v>
      </c>
      <c r="AR49" s="435">
        <v>0.8</v>
      </c>
    </row>
    <row r="50" spans="1:49" ht="45">
      <c r="A50" s="465"/>
      <c r="B50" s="466"/>
      <c r="C50" s="466"/>
      <c r="D50" s="466"/>
      <c r="E50" s="456"/>
      <c r="F50" s="456"/>
      <c r="G50" s="263" t="s">
        <v>383</v>
      </c>
      <c r="H50" s="429"/>
      <c r="I50" s="430"/>
      <c r="J50" s="430"/>
      <c r="K50" s="430"/>
      <c r="L50" s="467"/>
      <c r="M50" s="427"/>
      <c r="N50" s="452"/>
      <c r="O50" s="453"/>
      <c r="P50" s="454"/>
      <c r="Q50" s="437"/>
      <c r="R50" s="454"/>
      <c r="S50" s="607"/>
      <c r="T50" s="605"/>
      <c r="U50" s="603"/>
      <c r="V50" s="442"/>
      <c r="W50" s="443"/>
      <c r="X50" s="466"/>
      <c r="Y50" s="458"/>
      <c r="Z50" s="458"/>
      <c r="AA50" s="466"/>
      <c r="AB50" s="458"/>
      <c r="AC50" s="458"/>
      <c r="AD50" s="458"/>
      <c r="AE50" s="438"/>
      <c r="AF50" s="439"/>
      <c r="AG50" s="440"/>
      <c r="AH50" s="439"/>
      <c r="AI50" s="440"/>
      <c r="AJ50" s="441"/>
      <c r="AK50" s="458"/>
      <c r="AL50" s="456"/>
      <c r="AM50" s="456"/>
      <c r="AN50" s="431"/>
      <c r="AO50" s="432"/>
      <c r="AP50" s="480"/>
      <c r="AQ50" s="434"/>
      <c r="AR50" s="456"/>
    </row>
    <row r="51" spans="1:49" ht="105">
      <c r="A51" s="465"/>
      <c r="B51" s="466"/>
      <c r="C51" s="466"/>
      <c r="D51" s="466"/>
      <c r="E51" s="456"/>
      <c r="F51" s="456"/>
      <c r="G51" s="263" t="s">
        <v>325</v>
      </c>
      <c r="H51" s="429"/>
      <c r="I51" s="430"/>
      <c r="J51" s="430"/>
      <c r="K51" s="430"/>
      <c r="L51" s="258" t="s">
        <v>235</v>
      </c>
      <c r="M51" s="427"/>
      <c r="N51" s="260">
        <v>2</v>
      </c>
      <c r="O51" s="261" t="str">
        <f t="shared" si="52"/>
        <v>Muy Baja</v>
      </c>
      <c r="P51" s="262">
        <f t="shared" si="53"/>
        <v>0.2</v>
      </c>
      <c r="Q51" s="437"/>
      <c r="R51" s="262" t="s">
        <v>124</v>
      </c>
      <c r="S51" s="275" t="str">
        <f>IF(OR(R51='Tabla Impacto'!$C$11,R51='Tabla Impacto'!$D$11),"Leve",IF(OR(R51='Tabla Impacto'!$C$12,R51='Tabla Impacto'!$D$12),"Menor",IF(OR(R51='Tabla Impacto'!$C$13,R51='Tabla Impacto'!$D$13),"Moderado",IF(OR(R51='Tabla Impacto'!$C$14,R51='Tabla Impacto'!$D$14),"Mayor",IF(OR(R51='Tabla Impacto'!$C$15,R51='Tabla Impacto'!$D$15),"Catastrófico","")))))</f>
        <v>Mayor</v>
      </c>
      <c r="T51" s="134">
        <f t="shared" si="2"/>
        <v>0.8</v>
      </c>
      <c r="U51" s="332" t="str">
        <f t="shared" si="12"/>
        <v>Alto</v>
      </c>
      <c r="V51" s="171">
        <v>3</v>
      </c>
      <c r="W51" s="179" t="s">
        <v>384</v>
      </c>
      <c r="X51" s="268" t="str">
        <f t="shared" ref="X51:X52" si="59">IF(OR(Y51="Preventivo",Y51="Detectivo"),"Probabilidad",IF(Y51="Correctivo","Impacto",""))</f>
        <v>Probabilidad</v>
      </c>
      <c r="Y51" s="269" t="s">
        <v>110</v>
      </c>
      <c r="Z51" s="172" t="s">
        <v>111</v>
      </c>
      <c r="AA51" s="173" t="str">
        <f t="shared" ref="AA51" si="60">IF(AND(Y51="Preventivo",Z51="Automático"),"50%",IF(AND(Y51="Preventivo",Z51="Manual"),"40%",IF(AND(Y51="Detectivo",Z51="Automático"),"40%",IF(AND(Y51="Detectivo",Z51="Manual"),"30%",IF(AND(Y51="Correctivo",Z51="Automático"),"35%",IF(AND(Y51="Correctivo",Z51="Manual"),"25%",""))))))</f>
        <v>40%</v>
      </c>
      <c r="AB51" s="269" t="s">
        <v>112</v>
      </c>
      <c r="AC51" s="172" t="s">
        <v>121</v>
      </c>
      <c r="AD51" s="172" t="s">
        <v>114</v>
      </c>
      <c r="AE51" s="270">
        <f t="shared" ref="AE51:AE52" si="61">IFERROR(IF(X51="Probabilidad",(P51-(+P51*AA51)),IF(X51="Impacto",P51,"")),"")</f>
        <v>0.12</v>
      </c>
      <c r="AF51" s="264" t="str">
        <f t="shared" si="55"/>
        <v>Muy Baja</v>
      </c>
      <c r="AG51" s="265">
        <f t="shared" si="56"/>
        <v>0.12</v>
      </c>
      <c r="AH51" s="264" t="str">
        <f t="shared" si="57"/>
        <v>Mayor</v>
      </c>
      <c r="AI51" s="265">
        <f t="shared" ref="AI51:AI60" si="62">IFERROR(IF(X51="Impacto",(T51-(+T51*AA51)),IF(X51="Probabilidad",T51,"")),"")</f>
        <v>0.8</v>
      </c>
      <c r="AJ51" s="266" t="str">
        <f t="shared" si="58"/>
        <v>Alto</v>
      </c>
      <c r="AK51" s="269" t="s">
        <v>115</v>
      </c>
      <c r="AL51" s="177" t="s">
        <v>327</v>
      </c>
      <c r="AM51" s="256" t="s">
        <v>328</v>
      </c>
      <c r="AN51" s="285">
        <v>44469</v>
      </c>
      <c r="AO51" s="321">
        <v>44498</v>
      </c>
      <c r="AP51" s="168"/>
      <c r="AQ51" s="169"/>
      <c r="AR51" s="255">
        <v>1</v>
      </c>
    </row>
    <row r="52" spans="1:49" ht="105">
      <c r="A52" s="465"/>
      <c r="B52" s="466"/>
      <c r="C52" s="466"/>
      <c r="D52" s="466"/>
      <c r="E52" s="456"/>
      <c r="F52" s="456"/>
      <c r="G52" s="273" t="s">
        <v>251</v>
      </c>
      <c r="H52" s="429"/>
      <c r="I52" s="430"/>
      <c r="J52" s="430"/>
      <c r="K52" s="430"/>
      <c r="L52" s="258" t="s">
        <v>373</v>
      </c>
      <c r="M52" s="427"/>
      <c r="N52" s="260">
        <v>2</v>
      </c>
      <c r="O52" s="261" t="str">
        <f t="shared" si="52"/>
        <v>Muy Baja</v>
      </c>
      <c r="P52" s="262">
        <f t="shared" si="53"/>
        <v>0.2</v>
      </c>
      <c r="Q52" s="437"/>
      <c r="R52" s="262" t="s">
        <v>124</v>
      </c>
      <c r="S52" s="275" t="str">
        <f>IF(OR(R52='Tabla Impacto'!$C$11,R52='Tabla Impacto'!$D$11),"Leve",IF(OR(R52='Tabla Impacto'!$C$12,R52='Tabla Impacto'!$D$12),"Menor",IF(OR(R52='Tabla Impacto'!$C$13,R52='Tabla Impacto'!$D$13),"Moderado",IF(OR(R52='Tabla Impacto'!$C$14,R52='Tabla Impacto'!$D$14),"Mayor",IF(OR(R52='Tabla Impacto'!$C$15,R52='Tabla Impacto'!$D$15),"Catastrófico","")))))</f>
        <v>Mayor</v>
      </c>
      <c r="T52" s="134">
        <f t="shared" si="2"/>
        <v>0.8</v>
      </c>
      <c r="U52" s="332" t="str">
        <f t="shared" si="12"/>
        <v>Alto</v>
      </c>
      <c r="V52" s="257">
        <v>4</v>
      </c>
      <c r="W52" s="267" t="s">
        <v>374</v>
      </c>
      <c r="X52" s="268" t="str">
        <f t="shared" si="59"/>
        <v>Impacto</v>
      </c>
      <c r="Y52" s="269" t="s">
        <v>125</v>
      </c>
      <c r="Z52" s="172" t="s">
        <v>111</v>
      </c>
      <c r="AA52" s="173" t="str">
        <f t="shared" si="54"/>
        <v>25%</v>
      </c>
      <c r="AB52" s="269" t="s">
        <v>112</v>
      </c>
      <c r="AC52" s="172" t="s">
        <v>121</v>
      </c>
      <c r="AD52" s="172" t="s">
        <v>114</v>
      </c>
      <c r="AE52" s="270">
        <f t="shared" si="61"/>
        <v>0.2</v>
      </c>
      <c r="AF52" s="264" t="str">
        <f t="shared" si="55"/>
        <v>Muy Baja</v>
      </c>
      <c r="AG52" s="265">
        <f t="shared" si="56"/>
        <v>0.2</v>
      </c>
      <c r="AH52" s="264" t="str">
        <f t="shared" si="57"/>
        <v>Moderado</v>
      </c>
      <c r="AI52" s="265">
        <f t="shared" si="62"/>
        <v>0.60000000000000009</v>
      </c>
      <c r="AJ52" s="266" t="str">
        <f t="shared" si="58"/>
        <v>Moderado</v>
      </c>
      <c r="AK52" s="269" t="s">
        <v>375</v>
      </c>
      <c r="AL52" s="256" t="s">
        <v>376</v>
      </c>
      <c r="AM52" s="274" t="s">
        <v>377</v>
      </c>
      <c r="AN52" s="274" t="s">
        <v>377</v>
      </c>
      <c r="AO52" s="326" t="s">
        <v>377</v>
      </c>
      <c r="AP52" s="169" t="s">
        <v>377</v>
      </c>
      <c r="AQ52" s="169" t="s">
        <v>126</v>
      </c>
      <c r="AR52" s="276">
        <v>1</v>
      </c>
    </row>
    <row r="53" spans="1:49" ht="45">
      <c r="A53" s="465"/>
      <c r="B53" s="466"/>
      <c r="C53" s="466"/>
      <c r="D53" s="466"/>
      <c r="E53" s="456"/>
      <c r="F53" s="456"/>
      <c r="G53" s="263" t="s">
        <v>342</v>
      </c>
      <c r="H53" s="429"/>
      <c r="I53" s="430"/>
      <c r="J53" s="430"/>
      <c r="K53" s="430"/>
      <c r="L53" s="467" t="s">
        <v>343</v>
      </c>
      <c r="M53" s="427"/>
      <c r="N53" s="452">
        <v>2</v>
      </c>
      <c r="O53" s="453" t="str">
        <f t="shared" si="52"/>
        <v>Muy Baja</v>
      </c>
      <c r="P53" s="454">
        <f t="shared" si="53"/>
        <v>0.2</v>
      </c>
      <c r="Q53" s="437"/>
      <c r="R53" s="454" t="s">
        <v>124</v>
      </c>
      <c r="S53" s="606" t="str">
        <f>IF(OR(R53='Tabla Impacto'!$C$11,R53='Tabla Impacto'!$D$11),"Leve",IF(OR(R53='Tabla Impacto'!$C$12,R53='Tabla Impacto'!$D$12),"Menor",IF(OR(R53='Tabla Impacto'!$C$13,R53='Tabla Impacto'!$D$13),"Moderado",IF(OR(R53='Tabla Impacto'!$C$14,R53='Tabla Impacto'!$D$14),"Mayor",IF(OR(R53='Tabla Impacto'!$C$15,R53='Tabla Impacto'!$D$15),"Catastrófico","")))))</f>
        <v>Mayor</v>
      </c>
      <c r="T53" s="604">
        <f t="shared" si="2"/>
        <v>0.8</v>
      </c>
      <c r="U53" s="602" t="str">
        <f t="shared" si="12"/>
        <v>Alto</v>
      </c>
      <c r="V53" s="442">
        <v>5</v>
      </c>
      <c r="W53" s="443" t="s">
        <v>344</v>
      </c>
      <c r="X53" s="457" t="s">
        <v>138</v>
      </c>
      <c r="Y53" s="458" t="s">
        <v>110</v>
      </c>
      <c r="Z53" s="458" t="s">
        <v>111</v>
      </c>
      <c r="AA53" s="440" t="str">
        <f>IF(AND(Y53="Preventivo",Z53="Automático"),"50%",IF(AND(Y53="Preventivo",Z53="Manual"),"40%",IF(AND(Y53="Detectivo",Z53="Automático"),"40%",IF(AND(Y53="Detectivo",Z53="Manual"),"30%",IF(AND(Y53="Correctivo",Z53="Automático"),"35%",IF(AND(Y53="Correctivo",Z53="Manual"),"25%",""))))))</f>
        <v>40%</v>
      </c>
      <c r="AB53" s="458" t="s">
        <v>112</v>
      </c>
      <c r="AC53" s="458" t="s">
        <v>121</v>
      </c>
      <c r="AD53" s="458" t="s">
        <v>114</v>
      </c>
      <c r="AE53" s="438">
        <f>IFERROR(IF(X53="Probabilidad",(P53-(+P53*AA53)),IF(X53="Impacto",P53,"")),"")</f>
        <v>0.12</v>
      </c>
      <c r="AF53" s="439" t="str">
        <f t="shared" si="55"/>
        <v>Muy Baja</v>
      </c>
      <c r="AG53" s="440">
        <f t="shared" si="56"/>
        <v>0.12</v>
      </c>
      <c r="AH53" s="439" t="str">
        <f t="shared" si="57"/>
        <v>Mayor</v>
      </c>
      <c r="AI53" s="440">
        <f t="shared" si="62"/>
        <v>0.8</v>
      </c>
      <c r="AJ53" s="441" t="str">
        <f t="shared" si="58"/>
        <v>Alto</v>
      </c>
      <c r="AK53" s="458" t="s">
        <v>220</v>
      </c>
      <c r="AL53" s="456" t="s">
        <v>385</v>
      </c>
      <c r="AM53" s="456" t="s">
        <v>346</v>
      </c>
      <c r="AN53" s="431">
        <v>44411</v>
      </c>
      <c r="AO53" s="411">
        <v>44498</v>
      </c>
      <c r="AP53" s="478" t="s">
        <v>347</v>
      </c>
      <c r="AQ53" s="433" t="s">
        <v>116</v>
      </c>
      <c r="AR53" s="435">
        <v>1</v>
      </c>
    </row>
    <row r="54" spans="1:49" ht="16" customHeight="1">
      <c r="A54" s="465"/>
      <c r="B54" s="466"/>
      <c r="C54" s="466"/>
      <c r="D54" s="466"/>
      <c r="E54" s="456"/>
      <c r="F54" s="456"/>
      <c r="G54" s="263" t="s">
        <v>237</v>
      </c>
      <c r="H54" s="429"/>
      <c r="I54" s="430"/>
      <c r="J54" s="430"/>
      <c r="K54" s="430"/>
      <c r="L54" s="467"/>
      <c r="M54" s="427"/>
      <c r="N54" s="452"/>
      <c r="O54" s="453"/>
      <c r="P54" s="454"/>
      <c r="Q54" s="437"/>
      <c r="R54" s="454"/>
      <c r="S54" s="607"/>
      <c r="T54" s="605"/>
      <c r="U54" s="603"/>
      <c r="V54" s="442"/>
      <c r="W54" s="443"/>
      <c r="X54" s="457"/>
      <c r="Y54" s="458"/>
      <c r="Z54" s="458"/>
      <c r="AA54" s="440"/>
      <c r="AB54" s="458"/>
      <c r="AC54" s="458"/>
      <c r="AD54" s="458"/>
      <c r="AE54" s="438"/>
      <c r="AF54" s="439"/>
      <c r="AG54" s="440"/>
      <c r="AH54" s="439"/>
      <c r="AI54" s="440"/>
      <c r="AJ54" s="441"/>
      <c r="AK54" s="458"/>
      <c r="AL54" s="456"/>
      <c r="AM54" s="456"/>
      <c r="AN54" s="431"/>
      <c r="AO54" s="432"/>
      <c r="AP54" s="480"/>
      <c r="AQ54" s="434"/>
      <c r="AR54" s="456"/>
    </row>
    <row r="55" spans="1:49" ht="105">
      <c r="A55" s="465"/>
      <c r="B55" s="466"/>
      <c r="C55" s="466"/>
      <c r="D55" s="466"/>
      <c r="E55" s="456"/>
      <c r="F55" s="456"/>
      <c r="G55" s="259" t="s">
        <v>386</v>
      </c>
      <c r="H55" s="429"/>
      <c r="I55" s="430"/>
      <c r="J55" s="430"/>
      <c r="K55" s="430"/>
      <c r="L55" s="258" t="s">
        <v>235</v>
      </c>
      <c r="M55" s="427"/>
      <c r="N55" s="260">
        <v>2</v>
      </c>
      <c r="O55" s="261" t="str">
        <f t="shared" si="52"/>
        <v>Muy Baja</v>
      </c>
      <c r="P55" s="262">
        <f t="shared" si="53"/>
        <v>0.2</v>
      </c>
      <c r="Q55" s="437"/>
      <c r="R55" s="262" t="s">
        <v>124</v>
      </c>
      <c r="S55" s="275" t="str">
        <f>IF(OR(R55='Tabla Impacto'!$C$11,R55='Tabla Impacto'!$D$11),"Leve",IF(OR(R55='Tabla Impacto'!$C$12,R55='Tabla Impacto'!$D$12),"Menor",IF(OR(R55='Tabla Impacto'!$C$13,R55='Tabla Impacto'!$D$13),"Moderado",IF(OR(R55='Tabla Impacto'!$C$14,R55='Tabla Impacto'!$D$14),"Mayor",IF(OR(R55='Tabla Impacto'!$C$15,R55='Tabla Impacto'!$D$15),"Catastrófico","")))))</f>
        <v>Mayor</v>
      </c>
      <c r="T55" s="134">
        <f t="shared" si="2"/>
        <v>0.8</v>
      </c>
      <c r="U55" s="332" t="str">
        <f t="shared" ref="U54:U66" si="63">IF(OR(AND(O55="Muy Baja",S55="Leve"),AND(O55="Muy Baja",S55="Menor"),AND(O55="Baja",S55="Leve")),"Bajo",IF(OR(AND(O55="Muy baja",S55="Moderado"),AND(O55="Baja",S55="Menor"),AND(O55="Baja",S55="Moderado"),AND(O55="Media",S55="Leve"),AND(O55="Media",S55="Menor"),AND(O55="Media",S55="Moderado"),AND(O55="Alta",S55="Leve"),AND(O55="Alta",S55="Menor")),"Moderado",IF(OR(AND(O55="Muy Baja",S55="Mayor"),AND(O55="Baja",S55="Mayor"),AND(O55="Media",S55="Mayor"),AND(O55="Alta",S55="Moderado"),AND(O55="Alta",S55="Mayor"),AND(O55="Muy Alta",S55="Leve"),AND(O55="Muy Alta",S55="Menor"),AND(O55="Muy Alta",S55="Moderado"),AND(O55="Muy Alta",S55="Mayor")),"Alto",IF(OR(AND(O55="Muy Baja",S55="Catastrófico"),AND(O55="Baja",S55="Catastrófico"),AND(O55="Media",S55="Catastrófico"),AND(O55="Alta",S55="Catastrófico"),AND(O55="Muy Alta",S55="Catastrófico")),"Extremo",""))))</f>
        <v>Alto</v>
      </c>
      <c r="V55" s="257">
        <v>6</v>
      </c>
      <c r="W55" s="267" t="s">
        <v>387</v>
      </c>
      <c r="X55" s="268" t="s">
        <v>15</v>
      </c>
      <c r="Y55" s="269" t="s">
        <v>110</v>
      </c>
      <c r="Z55" s="269" t="s">
        <v>111</v>
      </c>
      <c r="AA55" s="265" t="str">
        <f t="shared" si="54"/>
        <v>40%</v>
      </c>
      <c r="AB55" s="269" t="s">
        <v>112</v>
      </c>
      <c r="AC55" s="269" t="s">
        <v>121</v>
      </c>
      <c r="AD55" s="269" t="s">
        <v>114</v>
      </c>
      <c r="AE55" s="270">
        <f t="shared" ref="AE55:AE60" si="64">IFERROR(IF(X55="Probabilidad",(P55-(+P55*AA55)),IF(X55="Impacto",P55,"")),"")</f>
        <v>0.2</v>
      </c>
      <c r="AF55" s="264" t="str">
        <f t="shared" ref="AF55" si="65">IFERROR(IF(AE55="","",IF(AE55&lt;=0.2,"Muy Baja",IF(AE55&lt;=0.4,"Baja",IF(AE55&lt;=0.6,"Media",IF(AE55&lt;=0.8,"Alta","Muy Alta"))))),"")</f>
        <v>Muy Baja</v>
      </c>
      <c r="AG55" s="265">
        <f>+AE55</f>
        <v>0.2</v>
      </c>
      <c r="AH55" s="264" t="str">
        <f t="shared" ref="AH55" si="66">IFERROR(IF(AI55="","",IF(AI55&lt;=0.2,"Leve",IF(AI55&lt;=0.4,"Menor",IF(AI55&lt;=0.6,"Moderado",IF(AI55&lt;=0.8,"Mayor","Catastrófico"))))),"")</f>
        <v>Moderado</v>
      </c>
      <c r="AI55" s="265">
        <f t="shared" si="62"/>
        <v>0.48</v>
      </c>
      <c r="AJ55" s="266" t="str">
        <f t="shared" ref="AJ55" si="67">IFERROR(IF(OR(AND(AF55="Muy Baja",AH55="Leve"),AND(AF55="Muy Baja",AH55="Menor"),AND(AF55="Baja",AH55="Leve")),"Bajo",IF(OR(AND(AF55="Muy baja",AH55="Moderado"),AND(AF55="Baja",AH55="Menor"),AND(AF55="Baja",AH55="Moderado"),AND(AF55="Media",AH55="Leve"),AND(AF55="Media",AH55="Menor"),AND(AF55="Media",AH55="Moderado"),AND(AF55="Alta",AH55="Leve"),AND(AF55="Alta",AH55="Menor")),"Moderado",IF(OR(AND(AF55="Muy Baja",AH55="Mayor"),AND(AF55="Baja",AH55="Mayor"),AND(AF55="Media",AH55="Mayor"),AND(AF55="Alta",AH55="Moderado"),AND(AF55="Alta",AH55="Mayor"),AND(AF55="Muy Alta",AH55="Leve"),AND(AF55="Muy Alta",AH55="Menor"),AND(AF55="Muy Alta",AH55="Moderado"),AND(AF55="Muy Alta",AH55="Mayor")),"Alto",IF(OR(AND(AF55="Muy Baja",AH55="Catastrófico"),AND(AF55="Baja",AH55="Catastrófico"),AND(AF55="Media",AH55="Catastrófico"),AND(AF55="Alta",AH55="Catastrófico"),AND(AF55="Muy Alta",AH55="Catastrófico")),"Extremo","")))),"")</f>
        <v>Moderado</v>
      </c>
      <c r="AK55" s="269" t="s">
        <v>115</v>
      </c>
      <c r="AL55" s="256" t="s">
        <v>376</v>
      </c>
      <c r="AM55" s="274" t="s">
        <v>377</v>
      </c>
      <c r="AN55" s="274" t="s">
        <v>377</v>
      </c>
      <c r="AO55" s="327" t="s">
        <v>377</v>
      </c>
      <c r="AP55" s="169" t="s">
        <v>377</v>
      </c>
      <c r="AQ55" s="169" t="s">
        <v>126</v>
      </c>
      <c r="AR55" s="276">
        <v>1</v>
      </c>
    </row>
    <row r="56" spans="1:49" ht="128">
      <c r="A56" s="444" t="s">
        <v>414</v>
      </c>
      <c r="B56" s="420" t="s">
        <v>368</v>
      </c>
      <c r="C56" s="420" t="s">
        <v>369</v>
      </c>
      <c r="D56" s="420" t="s">
        <v>231</v>
      </c>
      <c r="E56" s="422" t="s">
        <v>118</v>
      </c>
      <c r="F56" s="422" t="s">
        <v>123</v>
      </c>
      <c r="G56" s="293" t="s">
        <v>262</v>
      </c>
      <c r="H56" s="428" t="s">
        <v>388</v>
      </c>
      <c r="I56" s="418" t="s">
        <v>238</v>
      </c>
      <c r="J56" s="418" t="s">
        <v>234</v>
      </c>
      <c r="K56" s="418" t="s">
        <v>334</v>
      </c>
      <c r="L56" s="424" t="s">
        <v>263</v>
      </c>
      <c r="M56" s="422" t="s">
        <v>117</v>
      </c>
      <c r="N56" s="294">
        <v>20</v>
      </c>
      <c r="O56" s="295" t="str">
        <f>IF(N56&lt;=0,"",IF(N56&lt;=2,"Muy Baja",IF(N56&lt;=24,"Baja",IF(N56&lt;=500,"Media",IF(N56&lt;=5000,"Alta","Muy Alta")))))</f>
        <v>Baja</v>
      </c>
      <c r="P56" s="296">
        <f>IF(O56="","",IF(O56="Muy Baja",0.2,IF(O56="Baja",0.4,IF(O56="Media",0.6,IF(O56="Alta",0.8,IF(O56="Muy Alta",1,))))))</f>
        <v>0.4</v>
      </c>
      <c r="Q56" s="436" t="s">
        <v>124</v>
      </c>
      <c r="R56" s="296" t="s">
        <v>124</v>
      </c>
      <c r="S56" s="295" t="str">
        <f>IF(OR(R56='Tabla Impacto'!$C$11,R56='Tabla Impacto'!$D$11),"Leve",IF(OR(R56='Tabla Impacto'!$C$12,R56='Tabla Impacto'!$D$12),"Menor",IF(OR(R56='Tabla Impacto'!$C$13,R56='Tabla Impacto'!$D$13),"Moderado",IF(OR(R56='Tabla Impacto'!$C$14,R56='Tabla Impacto'!$D$14),"Mayor",IF(OR(R56='Tabla Impacto'!$C$15,R56='Tabla Impacto'!$D$15),"Catastrófico","")))))</f>
        <v>Mayor</v>
      </c>
      <c r="T56" s="296">
        <f t="shared" si="2"/>
        <v>0.8</v>
      </c>
      <c r="U56" s="313" t="str">
        <f t="shared" si="63"/>
        <v>Alto</v>
      </c>
      <c r="V56" s="298">
        <v>1</v>
      </c>
      <c r="W56" s="306" t="s">
        <v>335</v>
      </c>
      <c r="X56" s="299" t="str">
        <f t="shared" ref="X56:X66" si="68">IF(OR(Y56="Preventivo",Y56="Detectivo"),"Probabilidad",IF(Y56="Correctivo","Impacto",""))</f>
        <v>Probabilidad</v>
      </c>
      <c r="Y56" s="300" t="s">
        <v>110</v>
      </c>
      <c r="Z56" s="300" t="s">
        <v>111</v>
      </c>
      <c r="AA56" s="301" t="str">
        <f>IF(AND(Y56="Preventivo",Z56="Automático"),"50%",IF(AND(Y56="Preventivo",Z56="Manual"),"40%",IF(AND(Y56="Detectivo",Z56="Automático"),"40%",IF(AND(Y56="Detectivo",Z56="Manual"),"30%",IF(AND(Y56="Correctivo",Z56="Automático"),"35%",IF(AND(Y56="Correctivo",Z56="Manual"),"25%",""))))))</f>
        <v>40%</v>
      </c>
      <c r="AB56" s="300" t="s">
        <v>112</v>
      </c>
      <c r="AC56" s="300" t="s">
        <v>113</v>
      </c>
      <c r="AD56" s="300" t="s">
        <v>114</v>
      </c>
      <c r="AE56" s="302">
        <f t="shared" si="64"/>
        <v>0.24</v>
      </c>
      <c r="AF56" s="303" t="str">
        <f>IFERROR(IF(AE56="","",IF(AE56&lt;=0.2,"Muy Baja",IF(AE56&lt;=0.4,"Baja",IF(AE56&lt;=0.6,"Media",IF(AE56&lt;=0.8,"Alta","Muy Alta"))))),"")</f>
        <v>Baja</v>
      </c>
      <c r="AG56" s="301">
        <f>+AE56</f>
        <v>0.24</v>
      </c>
      <c r="AH56" s="303" t="str">
        <f>IFERROR(IF(AI56="","",IF(AI56&lt;=0.2,"Leve",IF(AI56&lt;=0.4,"Menor",IF(AI56&lt;=0.6,"Moderado",IF(AI56&lt;=0.8,"Mayor","Catastrófico"))))),"")</f>
        <v>Mayor</v>
      </c>
      <c r="AI56" s="301">
        <f t="shared" si="62"/>
        <v>0.8</v>
      </c>
      <c r="AJ56" s="304" t="str">
        <f>IFERROR(IF(OR(AND(AF56="Muy Baja",AH56="Leve"),AND(AF56="Muy Baja",AH56="Menor"),AND(AF56="Baja",AH56="Leve")),"Bajo",IF(OR(AND(AF56="Muy baja",AH56="Moderado"),AND(AF56="Baja",AH56="Menor"),AND(AF56="Baja",AH56="Moderado"),AND(AF56="Media",AH56="Leve"),AND(AF56="Media",AH56="Menor"),AND(AF56="Media",AH56="Moderado"),AND(AF56="Alta",AH56="Leve"),AND(AF56="Alta",AH56="Menor")),"Moderado",IF(OR(AND(AF56="Muy Baja",AH56="Mayor"),AND(AF56="Baja",AH56="Mayor"),AND(AF56="Media",AH56="Mayor"),AND(AF56="Alta",AH56="Moderado"),AND(AF56="Alta",AH56="Mayor"),AND(AF56="Muy Alta",AH56="Leve"),AND(AF56="Muy Alta",AH56="Menor"),AND(AF56="Muy Alta",AH56="Moderado"),AND(AF56="Muy Alta",AH56="Mayor")),"Alto",IF(OR(AND(AF56="Muy Baja",AH56="Catastrófico"),AND(AF56="Baja",AH56="Catastrófico"),AND(AF56="Media",AH56="Catastrófico"),AND(AF56="Alta",AH56="Catastrófico"),AND(AF56="Muy Alta",AH56="Catastrófico")),"Extremo","")))),"")</f>
        <v>Alto</v>
      </c>
      <c r="AK56" s="300" t="s">
        <v>115</v>
      </c>
      <c r="AL56" s="293" t="s">
        <v>371</v>
      </c>
      <c r="AM56" s="293" t="s">
        <v>425</v>
      </c>
      <c r="AN56" s="291">
        <v>44742</v>
      </c>
      <c r="AO56" s="309">
        <v>44742</v>
      </c>
      <c r="AP56" s="283"/>
      <c r="AQ56" s="288" t="s">
        <v>116</v>
      </c>
      <c r="AR56" s="297" t="s">
        <v>418</v>
      </c>
      <c r="AS56" s="290"/>
      <c r="AT56" s="290"/>
      <c r="AU56" s="290"/>
      <c r="AV56" s="290"/>
      <c r="AW56" s="290"/>
    </row>
    <row r="57" spans="1:49" ht="105">
      <c r="A57" s="465"/>
      <c r="B57" s="466"/>
      <c r="C57" s="466"/>
      <c r="D57" s="466"/>
      <c r="E57" s="456"/>
      <c r="F57" s="456"/>
      <c r="G57" s="259" t="s">
        <v>381</v>
      </c>
      <c r="H57" s="429"/>
      <c r="I57" s="430"/>
      <c r="J57" s="430"/>
      <c r="K57" s="430"/>
      <c r="L57" s="467"/>
      <c r="M57" s="427"/>
      <c r="N57" s="260">
        <v>20</v>
      </c>
      <c r="O57" s="261" t="str">
        <f t="shared" ref="O57:O58" si="69">IF(N57&lt;=0,"",IF(N57&lt;=2,"Muy Baja",IF(N57&lt;=24,"Baja",IF(N57&lt;=500,"Media",IF(N57&lt;=5000,"Alta","Muy Alta")))))</f>
        <v>Baja</v>
      </c>
      <c r="P57" s="262">
        <f t="shared" ref="P57:P59" si="70">IF(O57="","",IF(O57="Muy Baja",0.2,IF(O57="Baja",0.4,IF(O57="Media",0.6,IF(O57="Alta",0.8,IF(O57="Muy Alta",1,))))))</f>
        <v>0.4</v>
      </c>
      <c r="Q57" s="437"/>
      <c r="R57" s="262" t="s">
        <v>124</v>
      </c>
      <c r="S57" s="275" t="str">
        <f>IF(OR(R57='Tabla Impacto'!$C$11,R57='Tabla Impacto'!$D$11),"Leve",IF(OR(R57='Tabla Impacto'!$C$12,R57='Tabla Impacto'!$D$12),"Menor",IF(OR(R57='Tabla Impacto'!$C$13,R57='Tabla Impacto'!$D$13),"Moderado",IF(OR(R57='Tabla Impacto'!$C$14,R57='Tabla Impacto'!$D$14),"Mayor",IF(OR(R57='Tabla Impacto'!$C$15,R57='Tabla Impacto'!$D$15),"Catastrófico","")))))</f>
        <v>Mayor</v>
      </c>
      <c r="T57" s="134">
        <f t="shared" si="2"/>
        <v>0.8</v>
      </c>
      <c r="U57" s="332" t="str">
        <f t="shared" si="63"/>
        <v>Alto</v>
      </c>
      <c r="V57" s="257">
        <v>2</v>
      </c>
      <c r="W57" s="267" t="s">
        <v>380</v>
      </c>
      <c r="X57" s="268" t="str">
        <f t="shared" si="68"/>
        <v>Probabilidad</v>
      </c>
      <c r="Y57" s="269" t="s">
        <v>110</v>
      </c>
      <c r="Z57" s="269" t="s">
        <v>111</v>
      </c>
      <c r="AA57" s="265" t="str">
        <f t="shared" ref="AA57:AA66" si="71">IF(AND(Y57="Preventivo",Z57="Automático"),"50%",IF(AND(Y57="Preventivo",Z57="Manual"),"40%",IF(AND(Y57="Detectivo",Z57="Automático"),"40%",IF(AND(Y57="Detectivo",Z57="Manual"),"30%",IF(AND(Y57="Correctivo",Z57="Automático"),"35%",IF(AND(Y57="Correctivo",Z57="Manual"),"25%",""))))))</f>
        <v>40%</v>
      </c>
      <c r="AB57" s="269" t="s">
        <v>112</v>
      </c>
      <c r="AC57" s="269" t="s">
        <v>121</v>
      </c>
      <c r="AD57" s="269" t="s">
        <v>114</v>
      </c>
      <c r="AE57" s="270">
        <f t="shared" si="64"/>
        <v>0.24</v>
      </c>
      <c r="AF57" s="264" t="str">
        <f t="shared" si="55"/>
        <v>Baja</v>
      </c>
      <c r="AG57" s="265">
        <f t="shared" ref="AG57:AG66" si="72">+AE57</f>
        <v>0.24</v>
      </c>
      <c r="AH57" s="264" t="str">
        <f t="shared" si="57"/>
        <v>Mayor</v>
      </c>
      <c r="AI57" s="265">
        <f t="shared" si="62"/>
        <v>0.8</v>
      </c>
      <c r="AJ57" s="266" t="str">
        <f t="shared" ref="AJ57:AJ58" si="73">IFERROR(IF(OR(AND(AF57="Muy Baja",AH57="Leve"),AND(AF57="Muy Baja",AH57="Menor"),AND(AF57="Baja",AH57="Leve")),"Bajo",IF(OR(AND(AF57="Muy baja",AH57="Moderado"),AND(AF57="Baja",AH57="Menor"),AND(AF57="Baja",AH57="Moderado"),AND(AF57="Media",AH57="Leve"),AND(AF57="Media",AH57="Menor"),AND(AF57="Media",AH57="Moderado"),AND(AF57="Alta",AH57="Leve"),AND(AF57="Alta",AH57="Menor")),"Moderado",IF(OR(AND(AF57="Muy Baja",AH57="Mayor"),AND(AF57="Baja",AH57="Mayor"),AND(AF57="Media",AH57="Mayor"),AND(AF57="Alta",AH57="Moderado"),AND(AF57="Alta",AH57="Mayor"),AND(AF57="Muy Alta",AH57="Leve"),AND(AF57="Muy Alta",AH57="Menor"),AND(AF57="Muy Alta",AH57="Moderado"),AND(AF57="Muy Alta",AH57="Mayor")),"Alto",IF(OR(AND(AF57="Muy Baja",AH57="Catastrófico"),AND(AF57="Baja",AH57="Catastrófico"),AND(AF57="Media",AH57="Catastrófico"),AND(AF57="Alta",AH57="Catastrófico"),AND(AF57="Muy Alta",AH57="Catastrófico")),"Extremo","")))),"")</f>
        <v>Alto</v>
      </c>
      <c r="AK57" s="269" t="s">
        <v>115</v>
      </c>
      <c r="AL57" s="256" t="s">
        <v>340</v>
      </c>
      <c r="AM57" s="256" t="s">
        <v>341</v>
      </c>
      <c r="AN57" s="284">
        <v>44477</v>
      </c>
      <c r="AO57" s="328">
        <v>44530</v>
      </c>
      <c r="AP57" s="168"/>
      <c r="AQ57" s="169"/>
      <c r="AR57" s="255">
        <v>0.8</v>
      </c>
    </row>
    <row r="58" spans="1:49" ht="105">
      <c r="A58" s="465"/>
      <c r="B58" s="466"/>
      <c r="C58" s="466"/>
      <c r="D58" s="466"/>
      <c r="E58" s="456"/>
      <c r="F58" s="456"/>
      <c r="G58" s="259" t="s">
        <v>325</v>
      </c>
      <c r="H58" s="429"/>
      <c r="I58" s="430"/>
      <c r="J58" s="430"/>
      <c r="K58" s="430"/>
      <c r="L58" s="467"/>
      <c r="M58" s="427"/>
      <c r="N58" s="260">
        <v>20</v>
      </c>
      <c r="O58" s="261" t="str">
        <f t="shared" si="69"/>
        <v>Baja</v>
      </c>
      <c r="P58" s="262">
        <f t="shared" si="70"/>
        <v>0.4</v>
      </c>
      <c r="Q58" s="437"/>
      <c r="R58" s="262" t="s">
        <v>124</v>
      </c>
      <c r="S58" s="275" t="str">
        <f>IF(OR(R58='Tabla Impacto'!$C$11,R58='Tabla Impacto'!$D$11),"Leve",IF(OR(R58='Tabla Impacto'!$C$12,R58='Tabla Impacto'!$D$12),"Menor",IF(OR(R58='Tabla Impacto'!$C$13,R58='Tabla Impacto'!$D$13),"Moderado",IF(OR(R58='Tabla Impacto'!$C$14,R58='Tabla Impacto'!$D$14),"Mayor",IF(OR(R58='Tabla Impacto'!$C$15,R58='Tabla Impacto'!$D$15),"Catastrófico","")))))</f>
        <v>Mayor</v>
      </c>
      <c r="T58" s="134">
        <f t="shared" si="2"/>
        <v>0.8</v>
      </c>
      <c r="U58" s="332" t="str">
        <f t="shared" si="63"/>
        <v>Alto</v>
      </c>
      <c r="V58" s="257">
        <v>3</v>
      </c>
      <c r="W58" s="267" t="s">
        <v>384</v>
      </c>
      <c r="X58" s="268" t="str">
        <f t="shared" si="68"/>
        <v>Probabilidad</v>
      </c>
      <c r="Y58" s="269" t="s">
        <v>110</v>
      </c>
      <c r="Z58" s="269" t="s">
        <v>111</v>
      </c>
      <c r="AA58" s="265" t="str">
        <f t="shared" si="71"/>
        <v>40%</v>
      </c>
      <c r="AB58" s="269" t="s">
        <v>112</v>
      </c>
      <c r="AC58" s="269" t="s">
        <v>121</v>
      </c>
      <c r="AD58" s="269" t="s">
        <v>114</v>
      </c>
      <c r="AE58" s="270">
        <f t="shared" si="64"/>
        <v>0.24</v>
      </c>
      <c r="AF58" s="264" t="str">
        <f t="shared" si="55"/>
        <v>Baja</v>
      </c>
      <c r="AG58" s="265">
        <f t="shared" si="72"/>
        <v>0.24</v>
      </c>
      <c r="AH58" s="264" t="str">
        <f t="shared" si="57"/>
        <v>Mayor</v>
      </c>
      <c r="AI58" s="265">
        <f t="shared" si="62"/>
        <v>0.8</v>
      </c>
      <c r="AJ58" s="266" t="str">
        <f t="shared" si="73"/>
        <v>Alto</v>
      </c>
      <c r="AK58" s="269" t="s">
        <v>115</v>
      </c>
      <c r="AL58" s="256" t="s">
        <v>327</v>
      </c>
      <c r="AM58" s="256" t="s">
        <v>332</v>
      </c>
      <c r="AN58" s="285">
        <v>44469</v>
      </c>
      <c r="AO58" s="321">
        <v>44498</v>
      </c>
      <c r="AP58" s="168"/>
      <c r="AQ58" s="169"/>
      <c r="AR58" s="255">
        <v>1</v>
      </c>
    </row>
    <row r="59" spans="1:49" ht="140">
      <c r="A59" s="465"/>
      <c r="B59" s="466"/>
      <c r="C59" s="466"/>
      <c r="D59" s="466"/>
      <c r="E59" s="456"/>
      <c r="F59" s="456"/>
      <c r="G59" s="259" t="s">
        <v>237</v>
      </c>
      <c r="H59" s="429"/>
      <c r="I59" s="430"/>
      <c r="J59" s="430"/>
      <c r="K59" s="430"/>
      <c r="L59" s="258" t="s">
        <v>235</v>
      </c>
      <c r="M59" s="427"/>
      <c r="N59" s="260">
        <v>20</v>
      </c>
      <c r="O59" s="261" t="str">
        <f>IF(N59&lt;=0,"",IF(N59&lt;=2,"Muy Baja",IF(N59&lt;=24,"Baja",IF(N59&lt;=500,"Media",IF(N59&lt;=5000,"Alta","Muy Alta")))))</f>
        <v>Baja</v>
      </c>
      <c r="P59" s="262">
        <f t="shared" si="70"/>
        <v>0.4</v>
      </c>
      <c r="Q59" s="437"/>
      <c r="R59" s="262" t="s">
        <v>124</v>
      </c>
      <c r="S59" s="275" t="str">
        <f>IF(OR(R59='Tabla Impacto'!$C$11,R59='Tabla Impacto'!$D$11),"Leve",IF(OR(R59='Tabla Impacto'!$C$12,R59='Tabla Impacto'!$D$12),"Menor",IF(OR(R59='Tabla Impacto'!$C$13,R59='Tabla Impacto'!$D$13),"Moderado",IF(OR(R59='Tabla Impacto'!$C$14,R59='Tabla Impacto'!$D$14),"Mayor",IF(OR(R59='Tabla Impacto'!$C$15,R59='Tabla Impacto'!$D$15),"Catastrófico","")))))</f>
        <v>Mayor</v>
      </c>
      <c r="T59" s="134">
        <f t="shared" si="2"/>
        <v>0.8</v>
      </c>
      <c r="U59" s="332" t="str">
        <f t="shared" si="63"/>
        <v>Alto</v>
      </c>
      <c r="V59" s="257">
        <v>4</v>
      </c>
      <c r="W59" s="267" t="s">
        <v>389</v>
      </c>
      <c r="X59" s="268" t="str">
        <f t="shared" si="68"/>
        <v>Probabilidad</v>
      </c>
      <c r="Y59" s="269" t="s">
        <v>110</v>
      </c>
      <c r="Z59" s="269" t="s">
        <v>111</v>
      </c>
      <c r="AA59" s="265" t="str">
        <f t="shared" si="71"/>
        <v>40%</v>
      </c>
      <c r="AB59" s="269" t="s">
        <v>112</v>
      </c>
      <c r="AC59" s="269" t="s">
        <v>121</v>
      </c>
      <c r="AD59" s="269" t="s">
        <v>114</v>
      </c>
      <c r="AE59" s="270">
        <f t="shared" si="64"/>
        <v>0.24</v>
      </c>
      <c r="AF59" s="264" t="str">
        <f t="shared" si="55"/>
        <v>Baja</v>
      </c>
      <c r="AG59" s="265">
        <f t="shared" si="72"/>
        <v>0.24</v>
      </c>
      <c r="AH59" s="264" t="str">
        <f t="shared" si="57"/>
        <v>Mayor</v>
      </c>
      <c r="AI59" s="265">
        <f t="shared" si="62"/>
        <v>0.8</v>
      </c>
      <c r="AJ59" s="266" t="str">
        <f>IFERROR(IF(OR(AND(AF59="Muy Baja",AH59="Leve"),AND(AF59="Muy Baja",AH59="Menor"),AND(AF59="Baja",AH59="Leve")),"Bajo",IF(OR(AND(AF59="Muy baja",AH59="Moderado"),AND(AF59="Baja",AH59="Menor"),AND(AF59="Baja",AH59="Moderado"),AND(AF59="Media",AH59="Leve"),AND(AF59="Media",AH59="Menor"),AND(AF59="Media",AH59="Moderado"),AND(AF59="Alta",AH59="Leve"),AND(AF59="Alta",AH59="Menor")),"Moderado",IF(OR(AND(AF59="Muy Baja",AH59="Mayor"),AND(AF59="Baja",AH59="Mayor"),AND(AF59="Media",AH59="Mayor"),AND(AF59="Alta",AH59="Moderado"),AND(AF59="Alta",AH59="Mayor"),AND(AF59="Muy Alta",AH59="Leve"),AND(AF59="Muy Alta",AH59="Menor"),AND(AF59="Muy Alta",AH59="Moderado"),AND(AF59="Muy Alta",AH59="Mayor")),"Alto",IF(OR(AND(AF59="Muy Baja",AH59="Catastrófico"),AND(AF59="Baja",AH59="Catastrófico"),AND(AF59="Media",AH59="Catastrófico"),AND(AF59="Alta",AH59="Catastrófico"),AND(AF59="Muy Alta",AH59="Catastrófico")),"Extremo","")))),"")</f>
        <v>Alto</v>
      </c>
      <c r="AK59" s="269" t="s">
        <v>115</v>
      </c>
      <c r="AL59" s="178" t="s">
        <v>385</v>
      </c>
      <c r="AM59" s="256" t="s">
        <v>346</v>
      </c>
      <c r="AN59" s="285">
        <v>44478</v>
      </c>
      <c r="AO59" s="322">
        <v>44498</v>
      </c>
      <c r="AP59" s="168"/>
      <c r="AQ59" s="169"/>
      <c r="AR59" s="255">
        <v>1</v>
      </c>
    </row>
    <row r="60" spans="1:49" ht="83">
      <c r="A60" s="444" t="s">
        <v>415</v>
      </c>
      <c r="B60" s="420" t="s">
        <v>368</v>
      </c>
      <c r="C60" s="420" t="s">
        <v>369</v>
      </c>
      <c r="D60" s="420" t="s">
        <v>231</v>
      </c>
      <c r="E60" s="422" t="s">
        <v>118</v>
      </c>
      <c r="F60" s="422" t="s">
        <v>123</v>
      </c>
      <c r="G60" s="424" t="s">
        <v>390</v>
      </c>
      <c r="H60" s="418" t="s">
        <v>391</v>
      </c>
      <c r="I60" s="418" t="s">
        <v>247</v>
      </c>
      <c r="J60" s="418" t="s">
        <v>234</v>
      </c>
      <c r="K60" s="418" t="s">
        <v>334</v>
      </c>
      <c r="L60" s="424" t="s">
        <v>256</v>
      </c>
      <c r="M60" s="422" t="s">
        <v>108</v>
      </c>
      <c r="N60" s="446">
        <v>20</v>
      </c>
      <c r="O60" s="447" t="str">
        <f>IF(N60&lt;=0,"",IF(N60&lt;=2,"Muy Baja",IF(N60&lt;=24,"Baja",IF(N60&lt;=500,"Media",IF(N60&lt;=5000,"Alta","Muy Alta")))))</f>
        <v>Baja</v>
      </c>
      <c r="P60" s="449">
        <f>IF(O60="","",IF(O60="Muy Baja",0.2,IF(O60="Baja",0.4,IF(O60="Media",0.6,IF(O60="Alta",0.8,IF(O60="Muy Alta",1,))))))</f>
        <v>0.4</v>
      </c>
      <c r="Q60" s="436" t="s">
        <v>124</v>
      </c>
      <c r="R60" s="449" t="s">
        <v>124</v>
      </c>
      <c r="S60" s="612" t="str">
        <f>IF(OR(R60='Tabla Impacto'!$C$11,R60='Tabla Impacto'!$D$11),"Leve",IF(OR(R60='Tabla Impacto'!$C$12,R60='Tabla Impacto'!$D$12),"Menor",IF(OR(R60='Tabla Impacto'!$C$13,R60='Tabla Impacto'!$D$13),"Moderado",IF(OR(R60='Tabla Impacto'!$C$14,R60='Tabla Impacto'!$D$14),"Mayor",IF(OR(R60='Tabla Impacto'!$C$15,R60='Tabla Impacto'!$D$15),"Catastrófico","")))))</f>
        <v>Mayor</v>
      </c>
      <c r="T60" s="610">
        <f t="shared" si="2"/>
        <v>0.8</v>
      </c>
      <c r="U60" s="608" t="str">
        <f t="shared" si="63"/>
        <v>Alto</v>
      </c>
      <c r="V60" s="298">
        <v>1</v>
      </c>
      <c r="W60" s="306" t="s">
        <v>392</v>
      </c>
      <c r="X60" s="299" t="str">
        <f t="shared" si="68"/>
        <v>Probabilidad</v>
      </c>
      <c r="Y60" s="300" t="s">
        <v>110</v>
      </c>
      <c r="Z60" s="300" t="s">
        <v>111</v>
      </c>
      <c r="AA60" s="301" t="str">
        <f t="shared" si="71"/>
        <v>40%</v>
      </c>
      <c r="AB60" s="300" t="s">
        <v>112</v>
      </c>
      <c r="AC60" s="300" t="s">
        <v>121</v>
      </c>
      <c r="AD60" s="300" t="s">
        <v>114</v>
      </c>
      <c r="AE60" s="302">
        <f t="shared" si="64"/>
        <v>0.24</v>
      </c>
      <c r="AF60" s="303" t="str">
        <f t="shared" si="55"/>
        <v>Baja</v>
      </c>
      <c r="AG60" s="301">
        <f t="shared" si="72"/>
        <v>0.24</v>
      </c>
      <c r="AH60" s="303" t="str">
        <f t="shared" si="57"/>
        <v>Mayor</v>
      </c>
      <c r="AI60" s="301">
        <f t="shared" si="62"/>
        <v>0.8</v>
      </c>
      <c r="AJ60" s="304" t="str">
        <f t="shared" ref="AJ60:AJ61" si="74">IFERROR(IF(OR(AND(AF60="Muy Baja",AH60="Leve"),AND(AF60="Muy Baja",AH60="Menor"),AND(AF60="Baja",AH60="Leve")),"Bajo",IF(OR(AND(AF60="Muy baja",AH60="Moderado"),AND(AF60="Baja",AH60="Menor"),AND(AF60="Baja",AH60="Moderado"),AND(AF60="Media",AH60="Leve"),AND(AF60="Media",AH60="Menor"),AND(AF60="Media",AH60="Moderado"),AND(AF60="Alta",AH60="Leve"),AND(AF60="Alta",AH60="Menor")),"Moderado",IF(OR(AND(AF60="Muy Baja",AH60="Mayor"),AND(AF60="Baja",AH60="Mayor"),AND(AF60="Media",AH60="Mayor"),AND(AF60="Alta",AH60="Moderado"),AND(AF60="Alta",AH60="Mayor"),AND(AF60="Muy Alta",AH60="Leve"),AND(AF60="Muy Alta",AH60="Menor"),AND(AF60="Muy Alta",AH60="Moderado"),AND(AF60="Muy Alta",AH60="Mayor")),"Alto",IF(OR(AND(AF60="Muy Baja",AH60="Catastrófico"),AND(AF60="Baja",AH60="Catastrófico"),AND(AF60="Media",AH60="Catastrófico"),AND(AF60="Alta",AH60="Catastrófico"),AND(AF60="Muy Alta",AH60="Catastrófico")),"Extremo","")))),"")</f>
        <v>Alto</v>
      </c>
      <c r="AK60" s="300" t="s">
        <v>115</v>
      </c>
      <c r="AL60" s="422" t="s">
        <v>393</v>
      </c>
      <c r="AM60" s="422" t="s">
        <v>426</v>
      </c>
      <c r="AN60" s="474">
        <v>44742</v>
      </c>
      <c r="AO60" s="475">
        <v>44742</v>
      </c>
      <c r="AP60" s="478"/>
      <c r="AQ60" s="478" t="s">
        <v>116</v>
      </c>
      <c r="AR60" s="436" t="s">
        <v>422</v>
      </c>
      <c r="AS60" s="290"/>
      <c r="AT60" s="290"/>
      <c r="AU60" s="290"/>
      <c r="AV60" s="290"/>
      <c r="AW60" s="290"/>
    </row>
    <row r="61" spans="1:49" ht="83">
      <c r="A61" s="465"/>
      <c r="B61" s="466"/>
      <c r="C61" s="466"/>
      <c r="D61" s="466"/>
      <c r="E61" s="456"/>
      <c r="F61" s="456"/>
      <c r="G61" s="445"/>
      <c r="H61" s="430"/>
      <c r="I61" s="430"/>
      <c r="J61" s="430"/>
      <c r="K61" s="430"/>
      <c r="L61" s="467"/>
      <c r="M61" s="427"/>
      <c r="N61" s="452"/>
      <c r="O61" s="453"/>
      <c r="P61" s="454"/>
      <c r="Q61" s="437"/>
      <c r="R61" s="454"/>
      <c r="S61" s="616"/>
      <c r="T61" s="615"/>
      <c r="U61" s="614"/>
      <c r="V61" s="257">
        <v>2</v>
      </c>
      <c r="W61" s="267" t="s">
        <v>394</v>
      </c>
      <c r="X61" s="268" t="str">
        <f t="shared" si="68"/>
        <v>Probabilidad</v>
      </c>
      <c r="Y61" s="269" t="s">
        <v>110</v>
      </c>
      <c r="Z61" s="269" t="s">
        <v>111</v>
      </c>
      <c r="AA61" s="265" t="str">
        <f t="shared" si="71"/>
        <v>40%</v>
      </c>
      <c r="AB61" s="269" t="s">
        <v>112</v>
      </c>
      <c r="AC61" s="269" t="s">
        <v>121</v>
      </c>
      <c r="AD61" s="269" t="s">
        <v>114</v>
      </c>
      <c r="AE61" s="270">
        <f>IFERROR(IF(AND(X60="Probabilidad",X61="Probabilidad"),(AG60-(+AG60*AA61)),IF(X61="Probabilidad",(P60-(+P60*AA61)),IF(X61="Impacto",AG60,""))),"")</f>
        <v>0.14399999999999999</v>
      </c>
      <c r="AF61" s="264" t="str">
        <f t="shared" si="55"/>
        <v>Muy Baja</v>
      </c>
      <c r="AG61" s="265">
        <f t="shared" si="72"/>
        <v>0.14399999999999999</v>
      </c>
      <c r="AH61" s="264" t="str">
        <f t="shared" si="57"/>
        <v>Mayor</v>
      </c>
      <c r="AI61" s="265">
        <f>IFERROR(IF(AND(X60="Impacto",X61="Impacto"),(AI60-(+AI60*AA61)),IF(X61="Impacto",(T60-(+T60*AA61)),IF(X61="Probabilidad",AI60,""))),"")</f>
        <v>0.8</v>
      </c>
      <c r="AJ61" s="266" t="str">
        <f t="shared" si="74"/>
        <v>Alto</v>
      </c>
      <c r="AK61" s="269" t="s">
        <v>115</v>
      </c>
      <c r="AL61" s="456"/>
      <c r="AM61" s="456"/>
      <c r="AN61" s="456"/>
      <c r="AO61" s="476"/>
      <c r="AP61" s="479"/>
      <c r="AQ61" s="479"/>
      <c r="AR61" s="456"/>
    </row>
    <row r="62" spans="1:49" ht="83">
      <c r="A62" s="465"/>
      <c r="B62" s="466"/>
      <c r="C62" s="466"/>
      <c r="D62" s="466"/>
      <c r="E62" s="456"/>
      <c r="F62" s="456"/>
      <c r="G62" s="445"/>
      <c r="H62" s="430"/>
      <c r="I62" s="430"/>
      <c r="J62" s="430"/>
      <c r="K62" s="430"/>
      <c r="L62" s="467"/>
      <c r="M62" s="427"/>
      <c r="N62" s="452"/>
      <c r="O62" s="453"/>
      <c r="P62" s="454"/>
      <c r="Q62" s="437"/>
      <c r="R62" s="454"/>
      <c r="S62" s="616"/>
      <c r="T62" s="615"/>
      <c r="U62" s="614"/>
      <c r="V62" s="257">
        <v>3</v>
      </c>
      <c r="W62" s="267" t="s">
        <v>395</v>
      </c>
      <c r="X62" s="268" t="str">
        <f t="shared" si="68"/>
        <v>Probabilidad</v>
      </c>
      <c r="Y62" s="269" t="s">
        <v>110</v>
      </c>
      <c r="Z62" s="269" t="s">
        <v>111</v>
      </c>
      <c r="AA62" s="265" t="str">
        <f t="shared" si="71"/>
        <v>40%</v>
      </c>
      <c r="AB62" s="269" t="s">
        <v>112</v>
      </c>
      <c r="AC62" s="269" t="s">
        <v>121</v>
      </c>
      <c r="AD62" s="269" t="s">
        <v>114</v>
      </c>
      <c r="AE62" s="270">
        <f>IFERROR(IF(AND(X61="Probabilidad",X62="Probabilidad"),(AG61-(+AG61*AA62)),IF(AND(X61="Impacto",X62="Probabilidad"),(AG60-(+AG60*AA62)),IF(X62="Impacto",AG61,""))),"")</f>
        <v>8.6399999999999991E-2</v>
      </c>
      <c r="AF62" s="264" t="str">
        <f t="shared" si="55"/>
        <v>Muy Baja</v>
      </c>
      <c r="AG62" s="265">
        <f t="shared" si="72"/>
        <v>8.6399999999999991E-2</v>
      </c>
      <c r="AH62" s="264" t="str">
        <f t="shared" si="57"/>
        <v>Mayor</v>
      </c>
      <c r="AI62" s="265">
        <f t="shared" ref="AI62:AI65" si="75">IFERROR(IF(AND(X61="Impacto",X62="Impacto"),(AI61-(+AI61*AA62)),IF(AND(X61="Probabilidad",X62="Impacto"),(AI60-(+AI60*AA62)),IF(X62="Probabilidad",AI61,""))),"")</f>
        <v>0.8</v>
      </c>
      <c r="AJ62" s="266" t="str">
        <f>IFERROR(IF(OR(AND(AF62="Muy Baja",AH62="Leve"),AND(AF62="Muy Baja",AH62="Menor"),AND(AF62="Baja",AH62="Leve")),"Bajo",IF(OR(AND(AF62="Muy baja",AH62="Moderado"),AND(AF62="Baja",AH62="Menor"),AND(AF62="Baja",AH62="Moderado"),AND(AF62="Media",AH62="Leve"),AND(AF62="Media",AH62="Menor"),AND(AF62="Media",AH62="Moderado"),AND(AF62="Alta",AH62="Leve"),AND(AF62="Alta",AH62="Menor")),"Moderado",IF(OR(AND(AF62="Muy Baja",AH62="Mayor"),AND(AF62="Baja",AH62="Mayor"),AND(AF62="Media",AH62="Mayor"),AND(AF62="Alta",AH62="Moderado"),AND(AF62="Alta",AH62="Mayor"),AND(AF62="Muy Alta",AH62="Leve"),AND(AF62="Muy Alta",AH62="Menor"),AND(AF62="Muy Alta",AH62="Moderado"),AND(AF62="Muy Alta",AH62="Mayor")),"Alto",IF(OR(AND(AF62="Muy Baja",AH62="Catastrófico"),AND(AF62="Baja",AH62="Catastrófico"),AND(AF62="Media",AH62="Catastrófico"),AND(AF62="Alta",AH62="Catastrófico"),AND(AF62="Muy Alta",AH62="Catastrófico")),"Extremo","")))),"")</f>
        <v>Alto</v>
      </c>
      <c r="AK62" s="269" t="s">
        <v>115</v>
      </c>
      <c r="AL62" s="456"/>
      <c r="AM62" s="456"/>
      <c r="AN62" s="456"/>
      <c r="AO62" s="476"/>
      <c r="AP62" s="479"/>
      <c r="AQ62" s="479"/>
      <c r="AR62" s="456"/>
    </row>
    <row r="63" spans="1:49" ht="83">
      <c r="A63" s="465"/>
      <c r="B63" s="466"/>
      <c r="C63" s="466"/>
      <c r="D63" s="466"/>
      <c r="E63" s="456"/>
      <c r="F63" s="456"/>
      <c r="G63" s="445"/>
      <c r="H63" s="430"/>
      <c r="I63" s="430"/>
      <c r="J63" s="430"/>
      <c r="K63" s="430"/>
      <c r="L63" s="467"/>
      <c r="M63" s="427"/>
      <c r="N63" s="452"/>
      <c r="O63" s="453"/>
      <c r="P63" s="454"/>
      <c r="Q63" s="437"/>
      <c r="R63" s="454"/>
      <c r="S63" s="616"/>
      <c r="T63" s="615"/>
      <c r="U63" s="614"/>
      <c r="V63" s="257">
        <v>4</v>
      </c>
      <c r="W63" s="267" t="s">
        <v>396</v>
      </c>
      <c r="X63" s="268" t="str">
        <f t="shared" si="68"/>
        <v>Probabilidad</v>
      </c>
      <c r="Y63" s="269" t="s">
        <v>110</v>
      </c>
      <c r="Z63" s="269" t="s">
        <v>111</v>
      </c>
      <c r="AA63" s="265" t="str">
        <f t="shared" si="71"/>
        <v>40%</v>
      </c>
      <c r="AB63" s="269" t="s">
        <v>112</v>
      </c>
      <c r="AC63" s="269" t="s">
        <v>121</v>
      </c>
      <c r="AD63" s="269" t="s">
        <v>114</v>
      </c>
      <c r="AE63" s="174">
        <f t="shared" ref="AE63:AE65" si="76">IFERROR(IF(AND(X62="Probabilidad",X63="Probabilidad"),(AG62-(+AG62*AA63)),IF(AND(X62="Impacto",X63="Probabilidad"),(AG61-(+AG61*AA63)),IF(X63="Impacto",AG62,""))),"")</f>
        <v>5.183999999999999E-2</v>
      </c>
      <c r="AF63" s="264" t="str">
        <f>IFERROR(IF(AE63="","",IF(AE63&lt;=0.2,"Muy Baja",IF(AE63&lt;=0.4,"Baja",IF(AE63&lt;=0.6,"Media",IF(AE63&lt;=0.8,"Alta","Muy Alta"))))),"")</f>
        <v>Muy Baja</v>
      </c>
      <c r="AG63" s="265">
        <f t="shared" si="72"/>
        <v>5.183999999999999E-2</v>
      </c>
      <c r="AH63" s="264" t="str">
        <f t="shared" si="57"/>
        <v>Mayor</v>
      </c>
      <c r="AI63" s="265">
        <f t="shared" si="75"/>
        <v>0.8</v>
      </c>
      <c r="AJ63" s="266" t="str">
        <f t="shared" ref="AJ63:AJ66" si="77">IFERROR(IF(OR(AND(AF63="Muy Baja",AH63="Leve"),AND(AF63="Muy Baja",AH63="Menor"),AND(AF63="Baja",AH63="Leve")),"Bajo",IF(OR(AND(AF63="Muy baja",AH63="Moderado"),AND(AF63="Baja",AH63="Menor"),AND(AF63="Baja",AH63="Moderado"),AND(AF63="Media",AH63="Leve"),AND(AF63="Media",AH63="Menor"),AND(AF63="Media",AH63="Moderado"),AND(AF63="Alta",AH63="Leve"),AND(AF63="Alta",AH63="Menor")),"Moderado",IF(OR(AND(AF63="Muy Baja",AH63="Mayor"),AND(AF63="Baja",AH63="Mayor"),AND(AF63="Media",AH63="Mayor"),AND(AF63="Alta",AH63="Moderado"),AND(AF63="Alta",AH63="Mayor"),AND(AF63="Muy Alta",AH63="Leve"),AND(AF63="Muy Alta",AH63="Menor"),AND(AF63="Muy Alta",AH63="Moderado"),AND(AF63="Muy Alta",AH63="Mayor")),"Alto",IF(OR(AND(AF63="Muy Baja",AH63="Catastrófico"),AND(AF63="Baja",AH63="Catastrófico"),AND(AF63="Media",AH63="Catastrófico"),AND(AF63="Alta",AH63="Catastrófico"),AND(AF63="Muy Alta",AH63="Catastrófico")),"Extremo","")))),"")</f>
        <v>Alto</v>
      </c>
      <c r="AK63" s="269" t="s">
        <v>115</v>
      </c>
      <c r="AL63" s="456"/>
      <c r="AM63" s="456"/>
      <c r="AN63" s="456"/>
      <c r="AO63" s="476"/>
      <c r="AP63" s="479"/>
      <c r="AQ63" s="479"/>
      <c r="AR63" s="456"/>
    </row>
    <row r="64" spans="1:49" ht="83">
      <c r="A64" s="465"/>
      <c r="B64" s="466"/>
      <c r="C64" s="466"/>
      <c r="D64" s="466"/>
      <c r="E64" s="456"/>
      <c r="F64" s="456"/>
      <c r="G64" s="445"/>
      <c r="H64" s="430"/>
      <c r="I64" s="430"/>
      <c r="J64" s="430"/>
      <c r="K64" s="430"/>
      <c r="L64" s="467"/>
      <c r="M64" s="427"/>
      <c r="N64" s="452"/>
      <c r="O64" s="453"/>
      <c r="P64" s="454"/>
      <c r="Q64" s="437"/>
      <c r="R64" s="454"/>
      <c r="S64" s="616"/>
      <c r="T64" s="615"/>
      <c r="U64" s="614"/>
      <c r="V64" s="257">
        <v>5</v>
      </c>
      <c r="W64" s="267" t="s">
        <v>397</v>
      </c>
      <c r="X64" s="268" t="str">
        <f t="shared" si="68"/>
        <v>Probabilidad</v>
      </c>
      <c r="Y64" s="269" t="s">
        <v>110</v>
      </c>
      <c r="Z64" s="269" t="s">
        <v>111</v>
      </c>
      <c r="AA64" s="265" t="str">
        <f t="shared" si="71"/>
        <v>40%</v>
      </c>
      <c r="AB64" s="269" t="s">
        <v>112</v>
      </c>
      <c r="AC64" s="269" t="s">
        <v>121</v>
      </c>
      <c r="AD64" s="269" t="s">
        <v>114</v>
      </c>
      <c r="AE64" s="174">
        <f t="shared" si="76"/>
        <v>3.1103999999999993E-2</v>
      </c>
      <c r="AF64" s="264" t="str">
        <f>IFERROR(IF(AE64="","",IF(AE64&lt;=0.2,"Muy Baja",IF(AE64&lt;=0.4,"Baja",IF(AE64&lt;=0.6,"Media",IF(AE64&lt;=0.8,"Alta","Muy Alta"))))),"")</f>
        <v>Muy Baja</v>
      </c>
      <c r="AG64" s="265">
        <f t="shared" si="72"/>
        <v>3.1103999999999993E-2</v>
      </c>
      <c r="AH64" s="264" t="str">
        <f t="shared" si="57"/>
        <v>Mayor</v>
      </c>
      <c r="AI64" s="265">
        <f t="shared" si="75"/>
        <v>0.8</v>
      </c>
      <c r="AJ64" s="266" t="str">
        <f t="shared" si="77"/>
        <v>Alto</v>
      </c>
      <c r="AK64" s="269" t="s">
        <v>115</v>
      </c>
      <c r="AL64" s="456"/>
      <c r="AM64" s="456"/>
      <c r="AN64" s="456"/>
      <c r="AO64" s="476"/>
      <c r="AP64" s="479"/>
      <c r="AQ64" s="479"/>
      <c r="AR64" s="456"/>
    </row>
    <row r="65" spans="1:49" ht="83">
      <c r="A65" s="465"/>
      <c r="B65" s="466"/>
      <c r="C65" s="466"/>
      <c r="D65" s="466"/>
      <c r="E65" s="456"/>
      <c r="F65" s="456"/>
      <c r="G65" s="445"/>
      <c r="H65" s="430"/>
      <c r="I65" s="430"/>
      <c r="J65" s="430"/>
      <c r="K65" s="430"/>
      <c r="L65" s="467"/>
      <c r="M65" s="427"/>
      <c r="N65" s="452"/>
      <c r="O65" s="453"/>
      <c r="P65" s="454"/>
      <c r="Q65" s="437"/>
      <c r="R65" s="454"/>
      <c r="S65" s="613"/>
      <c r="T65" s="611"/>
      <c r="U65" s="609"/>
      <c r="V65" s="257">
        <v>6</v>
      </c>
      <c r="W65" s="267" t="s">
        <v>398</v>
      </c>
      <c r="X65" s="268" t="str">
        <f t="shared" si="68"/>
        <v>Probabilidad</v>
      </c>
      <c r="Y65" s="269" t="s">
        <v>110</v>
      </c>
      <c r="Z65" s="269" t="s">
        <v>111</v>
      </c>
      <c r="AA65" s="265" t="str">
        <f t="shared" si="71"/>
        <v>40%</v>
      </c>
      <c r="AB65" s="269" t="s">
        <v>112</v>
      </c>
      <c r="AC65" s="269" t="s">
        <v>121</v>
      </c>
      <c r="AD65" s="269" t="s">
        <v>114</v>
      </c>
      <c r="AE65" s="174">
        <f t="shared" si="76"/>
        <v>1.8662399999999996E-2</v>
      </c>
      <c r="AF65" s="264" t="str">
        <f>IFERROR(IF(AE65="","",IF(AE65&lt;=0.2,"Muy Baja",IF(AE65&lt;=0.4,"Baja",IF(AE65&lt;=0.6,"Media",IF(AE65&lt;=0.8,"Alta","Muy Alta"))))),"")</f>
        <v>Muy Baja</v>
      </c>
      <c r="AG65" s="265">
        <f t="shared" si="72"/>
        <v>1.8662399999999996E-2</v>
      </c>
      <c r="AH65" s="264" t="str">
        <f t="shared" si="57"/>
        <v>Mayor</v>
      </c>
      <c r="AI65" s="265">
        <f t="shared" si="75"/>
        <v>0.8</v>
      </c>
      <c r="AJ65" s="266" t="str">
        <f t="shared" si="77"/>
        <v>Alto</v>
      </c>
      <c r="AK65" s="269" t="s">
        <v>115</v>
      </c>
      <c r="AL65" s="456"/>
      <c r="AM65" s="456"/>
      <c r="AN65" s="456"/>
      <c r="AO65" s="477"/>
      <c r="AP65" s="480"/>
      <c r="AQ65" s="480"/>
      <c r="AR65" s="456"/>
    </row>
    <row r="66" spans="1:49" ht="161" thickBot="1">
      <c r="A66" s="465"/>
      <c r="B66" s="466"/>
      <c r="C66" s="466"/>
      <c r="D66" s="466"/>
      <c r="E66" s="456"/>
      <c r="F66" s="456"/>
      <c r="G66" s="263" t="s">
        <v>399</v>
      </c>
      <c r="H66" s="430"/>
      <c r="I66" s="430"/>
      <c r="J66" s="430"/>
      <c r="K66" s="430"/>
      <c r="L66" s="258" t="s">
        <v>263</v>
      </c>
      <c r="M66" s="427"/>
      <c r="N66" s="260">
        <v>20</v>
      </c>
      <c r="O66" s="261" t="str">
        <f>IF(N66&lt;=0,"",IF(N66&lt;=2,"Muy Baja",IF(N66&lt;=24,"Baja",IF(N66&lt;=500,"Media",IF(N66&lt;=5000,"Alta","Muy Alta")))))</f>
        <v>Baja</v>
      </c>
      <c r="P66" s="262">
        <f>IF(O66="","",IF(O66="Muy Baja",0.2,IF(O66="Baja",0.4,IF(O66="Media",0.6,IF(O66="Alta",0.8,IF(O66="Muy Alta",1,))))))</f>
        <v>0.4</v>
      </c>
      <c r="Q66" s="333"/>
      <c r="R66" s="334" t="s">
        <v>124</v>
      </c>
      <c r="S66" s="275" t="str">
        <f>IF(OR(R66='Tabla Impacto'!$C$11,R66='Tabla Impacto'!$D$11),"Leve",IF(OR(R66='Tabla Impacto'!$C$12,R66='Tabla Impacto'!$D$12),"Menor",IF(OR(R66='Tabla Impacto'!$C$13,R66='Tabla Impacto'!$D$13),"Moderado",IF(OR(R66='Tabla Impacto'!$C$14,R66='Tabla Impacto'!$D$14),"Mayor",IF(OR(R66='Tabla Impacto'!$C$15,R66='Tabla Impacto'!$D$15),"Catastrófico","")))))</f>
        <v>Mayor</v>
      </c>
      <c r="T66" s="134">
        <f t="shared" si="2"/>
        <v>0.8</v>
      </c>
      <c r="U66" s="332" t="str">
        <f t="shared" si="63"/>
        <v>Alto</v>
      </c>
      <c r="V66" s="257">
        <v>7</v>
      </c>
      <c r="W66" s="267" t="s">
        <v>400</v>
      </c>
      <c r="X66" s="268" t="str">
        <f t="shared" si="68"/>
        <v>Probabilidad</v>
      </c>
      <c r="Y66" s="269" t="s">
        <v>110</v>
      </c>
      <c r="Z66" s="269" t="s">
        <v>111</v>
      </c>
      <c r="AA66" s="265" t="str">
        <f t="shared" si="71"/>
        <v>40%</v>
      </c>
      <c r="AB66" s="269" t="s">
        <v>112</v>
      </c>
      <c r="AC66" s="269" t="s">
        <v>121</v>
      </c>
      <c r="AD66" s="269" t="s">
        <v>114</v>
      </c>
      <c r="AE66" s="270">
        <f>IFERROR(IF(X66="Probabilidad",(P66-(+P66*AA66)),IF(X66="Impacto",P66,"")),"")</f>
        <v>0.24</v>
      </c>
      <c r="AF66" s="264" t="str">
        <f>IFERROR(IF(AE66="","",IF(AE66&lt;=0.2,"Muy Baja",IF(AE66&lt;=0.4,"Baja",IF(AE66&lt;=0.6,"Media",IF(AE66&lt;=0.8,"Alta","Muy Alta"))))),"")</f>
        <v>Baja</v>
      </c>
      <c r="AG66" s="265">
        <f t="shared" si="72"/>
        <v>0.24</v>
      </c>
      <c r="AH66" s="264" t="str">
        <f t="shared" si="57"/>
        <v>Mayor</v>
      </c>
      <c r="AI66" s="265">
        <f>IFERROR(IF(X66="Impacto",(T66-(+T66*AA66)),IF(X66="Probabilidad",T66,"")),"")</f>
        <v>0.8</v>
      </c>
      <c r="AJ66" s="266" t="str">
        <f t="shared" si="77"/>
        <v>Alto</v>
      </c>
      <c r="AK66" s="269" t="s">
        <v>115</v>
      </c>
      <c r="AL66" s="256" t="s">
        <v>401</v>
      </c>
      <c r="AM66" s="256" t="s">
        <v>346</v>
      </c>
      <c r="AN66" s="285">
        <v>44478</v>
      </c>
      <c r="AO66" s="329">
        <v>44515</v>
      </c>
      <c r="AP66" s="175"/>
      <c r="AQ66" s="176"/>
      <c r="AR66" s="255">
        <v>0.4</v>
      </c>
    </row>
    <row r="67" spans="1:49">
      <c r="A67" s="307"/>
      <c r="B67" s="307"/>
      <c r="C67" s="307"/>
      <c r="D67" s="307"/>
      <c r="E67" s="307"/>
      <c r="F67" s="307"/>
      <c r="G67" s="307"/>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308"/>
      <c r="AF67" s="290"/>
      <c r="AG67" s="290"/>
      <c r="AH67" s="290"/>
      <c r="AI67" s="290"/>
      <c r="AJ67" s="290"/>
      <c r="AK67" s="290"/>
      <c r="AL67" s="290"/>
      <c r="AM67" s="290"/>
      <c r="AN67" s="290"/>
      <c r="AR67" s="290"/>
      <c r="AS67" s="290"/>
      <c r="AT67" s="290"/>
      <c r="AU67" s="290"/>
      <c r="AV67" s="290"/>
      <c r="AW67" s="290"/>
    </row>
    <row r="68" spans="1:49">
      <c r="A68" s="307"/>
      <c r="B68" s="307"/>
      <c r="C68" s="307"/>
      <c r="D68" s="307"/>
      <c r="E68" s="307"/>
      <c r="F68" s="307"/>
      <c r="G68" s="307"/>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308"/>
      <c r="AF68" s="290"/>
      <c r="AG68" s="290"/>
      <c r="AH68" s="290"/>
      <c r="AI68" s="290"/>
      <c r="AJ68" s="290"/>
      <c r="AK68" s="290"/>
      <c r="AL68" s="290"/>
      <c r="AM68" s="290"/>
      <c r="AN68" s="290"/>
      <c r="AR68" s="290"/>
      <c r="AS68" s="290"/>
      <c r="AT68" s="290"/>
      <c r="AU68" s="290"/>
      <c r="AV68" s="290"/>
      <c r="AW68" s="290"/>
    </row>
  </sheetData>
  <dataConsolidate/>
  <mergeCells count="389">
    <mergeCell ref="U41:U42"/>
    <mergeCell ref="T41:T42"/>
    <mergeCell ref="S41:S42"/>
    <mergeCell ref="U53:U54"/>
    <mergeCell ref="T53:T54"/>
    <mergeCell ref="S53:S54"/>
    <mergeCell ref="U49:U50"/>
    <mergeCell ref="T49:T50"/>
    <mergeCell ref="S49:S50"/>
    <mergeCell ref="U46:U47"/>
    <mergeCell ref="T46:T47"/>
    <mergeCell ref="S46:S47"/>
    <mergeCell ref="AP39:AP40"/>
    <mergeCell ref="AP34:AP35"/>
    <mergeCell ref="AP30:AP31"/>
    <mergeCell ref="AP18:AP20"/>
    <mergeCell ref="U34:U35"/>
    <mergeCell ref="T34:T35"/>
    <mergeCell ref="S34:S35"/>
    <mergeCell ref="U39:U40"/>
    <mergeCell ref="T39:T40"/>
    <mergeCell ref="S39:S40"/>
    <mergeCell ref="U15:U16"/>
    <mergeCell ref="T15:T16"/>
    <mergeCell ref="S15:S16"/>
    <mergeCell ref="P15:P16"/>
    <mergeCell ref="O15:O16"/>
    <mergeCell ref="AK39:AK40"/>
    <mergeCell ref="AM34:AM35"/>
    <mergeCell ref="AL34:AL35"/>
    <mergeCell ref="AK34:AK35"/>
    <mergeCell ref="AF39:AF40"/>
    <mergeCell ref="W21:W22"/>
    <mergeCell ref="X34:X35"/>
    <mergeCell ref="Y34:Y35"/>
    <mergeCell ref="Z34:Z35"/>
    <mergeCell ref="AA34:AA35"/>
    <mergeCell ref="AB34:AB35"/>
    <mergeCell ref="AC34:AC35"/>
    <mergeCell ref="AD34:AD35"/>
    <mergeCell ref="N34:N35"/>
    <mergeCell ref="O34:O35"/>
    <mergeCell ref="P34:P35"/>
    <mergeCell ref="R34:R35"/>
    <mergeCell ref="L28:L29"/>
    <mergeCell ref="M28:M31"/>
    <mergeCell ref="Q28:Q31"/>
    <mergeCell ref="K18:K22"/>
    <mergeCell ref="L32:L33"/>
    <mergeCell ref="M32:M36"/>
    <mergeCell ref="Q32:Q36"/>
    <mergeCell ref="K23:K26"/>
    <mergeCell ref="A32:A36"/>
    <mergeCell ref="A37:A38"/>
    <mergeCell ref="A28:A31"/>
    <mergeCell ref="AL60:AL65"/>
    <mergeCell ref="AM60:AM65"/>
    <mergeCell ref="AN60:AN65"/>
    <mergeCell ref="AO60:AO65"/>
    <mergeCell ref="AQ60:AQ65"/>
    <mergeCell ref="AL53:AL54"/>
    <mergeCell ref="AK53:AK54"/>
    <mergeCell ref="AM53:AM54"/>
    <mergeCell ref="AN53:AN54"/>
    <mergeCell ref="AO53:AO54"/>
    <mergeCell ref="AL41:AL42"/>
    <mergeCell ref="AK49:AK50"/>
    <mergeCell ref="AK46:AK47"/>
    <mergeCell ref="AQ39:AQ40"/>
    <mergeCell ref="AO39:AO40"/>
    <mergeCell ref="AN39:AN40"/>
    <mergeCell ref="AM39:AM40"/>
    <mergeCell ref="AL39:AL40"/>
    <mergeCell ref="J60:J66"/>
    <mergeCell ref="K60:K66"/>
    <mergeCell ref="L34:L35"/>
    <mergeCell ref="L60:L65"/>
    <mergeCell ref="M60:M66"/>
    <mergeCell ref="N60:N65"/>
    <mergeCell ref="O60:O65"/>
    <mergeCell ref="P60:P65"/>
    <mergeCell ref="Q60:Q65"/>
    <mergeCell ref="R60:R65"/>
    <mergeCell ref="AQ53:AQ54"/>
    <mergeCell ref="AR53:AR54"/>
    <mergeCell ref="AR60:AR65"/>
    <mergeCell ref="AP60:AP65"/>
    <mergeCell ref="AP53:AP54"/>
    <mergeCell ref="U60:U65"/>
    <mergeCell ref="T60:T65"/>
    <mergeCell ref="S60:S65"/>
    <mergeCell ref="A56:A59"/>
    <mergeCell ref="B56:B59"/>
    <mergeCell ref="C56:C59"/>
    <mergeCell ref="D56:D59"/>
    <mergeCell ref="E56:E59"/>
    <mergeCell ref="F56:F59"/>
    <mergeCell ref="H56:H59"/>
    <mergeCell ref="I56:I59"/>
    <mergeCell ref="J56:J59"/>
    <mergeCell ref="K56:K59"/>
    <mergeCell ref="L56:L58"/>
    <mergeCell ref="M56:M59"/>
    <mergeCell ref="Q56:Q59"/>
    <mergeCell ref="AF53:AF54"/>
    <mergeCell ref="AG53:AG54"/>
    <mergeCell ref="AH53:AH54"/>
    <mergeCell ref="AI53:AI54"/>
    <mergeCell ref="AJ53:AJ54"/>
    <mergeCell ref="W53:W54"/>
    <mergeCell ref="X53:X54"/>
    <mergeCell ref="AC53:AC54"/>
    <mergeCell ref="AD53:AD54"/>
    <mergeCell ref="AE53:AE54"/>
    <mergeCell ref="L53:L54"/>
    <mergeCell ref="N53:N54"/>
    <mergeCell ref="O53:O54"/>
    <mergeCell ref="P53:P54"/>
    <mergeCell ref="R53:R54"/>
    <mergeCell ref="V53:V54"/>
    <mergeCell ref="R49:R50"/>
    <mergeCell ref="V49:V50"/>
    <mergeCell ref="W49:W50"/>
    <mergeCell ref="X49:X50"/>
    <mergeCell ref="Y49:Y50"/>
    <mergeCell ref="Z49:Z50"/>
    <mergeCell ref="A48:A55"/>
    <mergeCell ref="B48:B55"/>
    <mergeCell ref="C48:C55"/>
    <mergeCell ref="D48:D55"/>
    <mergeCell ref="E48:E55"/>
    <mergeCell ref="A60:A66"/>
    <mergeCell ref="B60:B66"/>
    <mergeCell ref="C60:C66"/>
    <mergeCell ref="D60:D66"/>
    <mergeCell ref="E60:E66"/>
    <mergeCell ref="F60:F66"/>
    <mergeCell ref="G60:G65"/>
    <mergeCell ref="H60:H66"/>
    <mergeCell ref="I60:I66"/>
    <mergeCell ref="AR49:AR50"/>
    <mergeCell ref="AA49:AA50"/>
    <mergeCell ref="AB49:AB50"/>
    <mergeCell ref="AC49:AC50"/>
    <mergeCell ref="AD49:AD50"/>
    <mergeCell ref="AE49:AE50"/>
    <mergeCell ref="AF49:AF50"/>
    <mergeCell ref="AG49:AG50"/>
    <mergeCell ref="AH49:AH50"/>
    <mergeCell ref="AI49:AI50"/>
    <mergeCell ref="AJ49:AJ50"/>
    <mergeCell ref="AL49:AL50"/>
    <mergeCell ref="AM49:AM50"/>
    <mergeCell ref="AN49:AN50"/>
    <mergeCell ref="AP49:AP50"/>
    <mergeCell ref="F48:F55"/>
    <mergeCell ref="H48:H55"/>
    <mergeCell ref="I48:I55"/>
    <mergeCell ref="J48:J55"/>
    <mergeCell ref="K48:K55"/>
    <mergeCell ref="L48:L50"/>
    <mergeCell ref="M48:M55"/>
    <mergeCell ref="Q48:Q55"/>
    <mergeCell ref="N49:N50"/>
    <mergeCell ref="O49:O50"/>
    <mergeCell ref="P49:P50"/>
    <mergeCell ref="Y53:Y54"/>
    <mergeCell ref="Z53:Z54"/>
    <mergeCell ref="AA53:AA54"/>
    <mergeCell ref="AB53:AB54"/>
    <mergeCell ref="AM41:AM42"/>
    <mergeCell ref="AN41:AN42"/>
    <mergeCell ref="AO41:AO42"/>
    <mergeCell ref="AQ41:AQ42"/>
    <mergeCell ref="AC46:AC47"/>
    <mergeCell ref="AD46:AD47"/>
    <mergeCell ref="AH46:AH47"/>
    <mergeCell ref="AI46:AI47"/>
    <mergeCell ref="AJ46:AJ47"/>
    <mergeCell ref="AO49:AO50"/>
    <mergeCell ref="AQ49:AQ50"/>
    <mergeCell ref="AP46:AP47"/>
    <mergeCell ref="AP41:AP42"/>
    <mergeCell ref="AR41:AR42"/>
    <mergeCell ref="A43:A47"/>
    <mergeCell ref="B43:B47"/>
    <mergeCell ref="C43:C47"/>
    <mergeCell ref="D43:D47"/>
    <mergeCell ref="E43:E47"/>
    <mergeCell ref="F43:F47"/>
    <mergeCell ref="H43:H47"/>
    <mergeCell ref="I43:I47"/>
    <mergeCell ref="J43:J47"/>
    <mergeCell ref="K43:K47"/>
    <mergeCell ref="M43:M47"/>
    <mergeCell ref="Q43:Q47"/>
    <mergeCell ref="L46:L47"/>
    <mergeCell ref="N46:N47"/>
    <mergeCell ref="O46:O47"/>
    <mergeCell ref="P46:P47"/>
    <mergeCell ref="R46:R47"/>
    <mergeCell ref="AL46:AL47"/>
    <mergeCell ref="AM46:AM47"/>
    <mergeCell ref="AN46:AN47"/>
    <mergeCell ref="AO46:AO47"/>
    <mergeCell ref="AQ46:AQ47"/>
    <mergeCell ref="AR46:AR47"/>
    <mergeCell ref="AJ39:AJ40"/>
    <mergeCell ref="X39:X40"/>
    <mergeCell ref="Y39:Y40"/>
    <mergeCell ref="Z39:Z40"/>
    <mergeCell ref="AA39:AA40"/>
    <mergeCell ref="AB39:AB40"/>
    <mergeCell ref="AC39:AC40"/>
    <mergeCell ref="AD39:AD40"/>
    <mergeCell ref="AE39:AE40"/>
    <mergeCell ref="V46:V47"/>
    <mergeCell ref="W46:W47"/>
    <mergeCell ref="X46:X47"/>
    <mergeCell ref="Y46:Y47"/>
    <mergeCell ref="Z46:Z47"/>
    <mergeCell ref="AA46:AA47"/>
    <mergeCell ref="AE46:AE47"/>
    <mergeCell ref="AF46:AF47"/>
    <mergeCell ref="AG46:AG47"/>
    <mergeCell ref="AB46:AB47"/>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AR37:AR38"/>
    <mergeCell ref="J39:J40"/>
    <mergeCell ref="K39:K40"/>
    <mergeCell ref="M39:M40"/>
    <mergeCell ref="N39:N40"/>
    <mergeCell ref="O39:O40"/>
    <mergeCell ref="P39:P40"/>
    <mergeCell ref="Q39:Q40"/>
    <mergeCell ref="R39:R40"/>
    <mergeCell ref="V39:V40"/>
    <mergeCell ref="W39:W40"/>
    <mergeCell ref="AR39:AR40"/>
    <mergeCell ref="R41:R42"/>
    <mergeCell ref="AG39:AG40"/>
    <mergeCell ref="AH39:AH40"/>
    <mergeCell ref="AI39:AI40"/>
    <mergeCell ref="A39:A40"/>
    <mergeCell ref="B39:B40"/>
    <mergeCell ref="C39:C40"/>
    <mergeCell ref="D39:D40"/>
    <mergeCell ref="E39:E40"/>
    <mergeCell ref="F39:F40"/>
    <mergeCell ref="G39:G40"/>
    <mergeCell ref="H39:H40"/>
    <mergeCell ref="I39:I40"/>
    <mergeCell ref="AN34:AN35"/>
    <mergeCell ref="AO34:AO35"/>
    <mergeCell ref="AQ34:AQ35"/>
    <mergeCell ref="AR34:AR35"/>
    <mergeCell ref="B37:B38"/>
    <mergeCell ref="C37:C38"/>
    <mergeCell ref="D37:D38"/>
    <mergeCell ref="E37:E38"/>
    <mergeCell ref="F37:F38"/>
    <mergeCell ref="G37:G38"/>
    <mergeCell ref="H37:H38"/>
    <mergeCell ref="I37:I38"/>
    <mergeCell ref="J37:J38"/>
    <mergeCell ref="K37:K38"/>
    <mergeCell ref="M37:M38"/>
    <mergeCell ref="Q37:Q38"/>
    <mergeCell ref="AE34:AE35"/>
    <mergeCell ref="AF34:AF35"/>
    <mergeCell ref="AG34:AG35"/>
    <mergeCell ref="AH34:AH35"/>
    <mergeCell ref="AI34:AI35"/>
    <mergeCell ref="AJ34:AJ35"/>
    <mergeCell ref="V34:V35"/>
    <mergeCell ref="W34:W35"/>
    <mergeCell ref="B32:B36"/>
    <mergeCell ref="C32:C36"/>
    <mergeCell ref="D32:D36"/>
    <mergeCell ref="E32:E36"/>
    <mergeCell ref="F32:F36"/>
    <mergeCell ref="H32:H36"/>
    <mergeCell ref="I32:I36"/>
    <mergeCell ref="J32:J36"/>
    <mergeCell ref="K32:K36"/>
    <mergeCell ref="B28:B31"/>
    <mergeCell ref="C28:C31"/>
    <mergeCell ref="D28:D31"/>
    <mergeCell ref="E28:E31"/>
    <mergeCell ref="F28:F31"/>
    <mergeCell ref="H28:H31"/>
    <mergeCell ref="I28:I31"/>
    <mergeCell ref="J28:J31"/>
    <mergeCell ref="K28:K31"/>
    <mergeCell ref="A23:A26"/>
    <mergeCell ref="B23:B26"/>
    <mergeCell ref="C23:C26"/>
    <mergeCell ref="D23:D26"/>
    <mergeCell ref="E23:E26"/>
    <mergeCell ref="F23:F26"/>
    <mergeCell ref="H23:H26"/>
    <mergeCell ref="I23:I26"/>
    <mergeCell ref="J23:J26"/>
    <mergeCell ref="A18:A22"/>
    <mergeCell ref="B18:B22"/>
    <mergeCell ref="C18:C22"/>
    <mergeCell ref="D18:D22"/>
    <mergeCell ref="E18:E22"/>
    <mergeCell ref="F18:F22"/>
    <mergeCell ref="H18:H22"/>
    <mergeCell ref="I18:I22"/>
    <mergeCell ref="J18:J22"/>
    <mergeCell ref="J15:J16"/>
    <mergeCell ref="K15:K16"/>
    <mergeCell ref="L15:L16"/>
    <mergeCell ref="M15:M16"/>
    <mergeCell ref="A15:A16"/>
    <mergeCell ref="B15:B16"/>
    <mergeCell ref="C15:C16"/>
    <mergeCell ref="D15:D16"/>
    <mergeCell ref="E15:E16"/>
    <mergeCell ref="F15:F16"/>
    <mergeCell ref="G15:G16"/>
    <mergeCell ref="H15:H16"/>
    <mergeCell ref="I15:I16"/>
    <mergeCell ref="AO18:AO20"/>
    <mergeCell ref="AQ18:AQ20"/>
    <mergeCell ref="AQ28:AQ31"/>
    <mergeCell ref="AO30:AO31"/>
    <mergeCell ref="AR13:AR14"/>
    <mergeCell ref="A10:AR10"/>
    <mergeCell ref="AL12:AR12"/>
    <mergeCell ref="B13:B14"/>
    <mergeCell ref="C13:C14"/>
    <mergeCell ref="D13:D14"/>
    <mergeCell ref="AH13:AH14"/>
    <mergeCell ref="AF13:AF14"/>
    <mergeCell ref="AG13:AG14"/>
    <mergeCell ref="N13:N14"/>
    <mergeCell ref="O13:O14"/>
    <mergeCell ref="I13:L13"/>
    <mergeCell ref="Q13:Q14"/>
    <mergeCell ref="R13:R14"/>
    <mergeCell ref="X13:X14"/>
    <mergeCell ref="Y13:AD13"/>
    <mergeCell ref="AL13:AL14"/>
    <mergeCell ref="AQ13:AQ14"/>
    <mergeCell ref="AP13:AP14"/>
    <mergeCell ref="AO13:AO14"/>
    <mergeCell ref="F8:U8"/>
    <mergeCell ref="V8:X8"/>
    <mergeCell ref="A12:N12"/>
    <mergeCell ref="O12:U12"/>
    <mergeCell ref="V12:AD12"/>
    <mergeCell ref="AE12:AK12"/>
    <mergeCell ref="AN13:AN14"/>
    <mergeCell ref="AM13:AM14"/>
    <mergeCell ref="A13:A14"/>
    <mergeCell ref="M13:M14"/>
    <mergeCell ref="H13:H14"/>
    <mergeCell ref="G13:G14"/>
    <mergeCell ref="F13:F14"/>
    <mergeCell ref="AK13:AK14"/>
    <mergeCell ref="V13:V14"/>
    <mergeCell ref="AJ13:AJ14"/>
    <mergeCell ref="AI13:AI14"/>
    <mergeCell ref="AE13:AE14"/>
    <mergeCell ref="W13:W14"/>
    <mergeCell ref="P13:P14"/>
    <mergeCell ref="S13:S14"/>
    <mergeCell ref="T13:T14"/>
    <mergeCell ref="E13:E14"/>
    <mergeCell ref="U13:U14"/>
  </mergeCells>
  <phoneticPr fontId="54" type="noConversion"/>
  <conditionalFormatting sqref="R15">
    <cfRule type="containsText" dxfId="922" priority="5342" operator="containsText" text="❌">
      <formula>NOT(ISERROR(SEARCH("❌",R15)))</formula>
    </cfRule>
  </conditionalFormatting>
  <conditionalFormatting sqref="O15">
    <cfRule type="cellIs" dxfId="921" priority="1996" operator="equal">
      <formula>"Muy Alta"</formula>
    </cfRule>
    <cfRule type="cellIs" dxfId="920" priority="1997" operator="equal">
      <formula>"Alta"</formula>
    </cfRule>
    <cfRule type="cellIs" dxfId="919" priority="1998" operator="equal">
      <formula>"Media"</formula>
    </cfRule>
    <cfRule type="cellIs" dxfId="918" priority="1999" operator="equal">
      <formula>"Baja"</formula>
    </cfRule>
    <cfRule type="cellIs" dxfId="917" priority="2000" operator="equal">
      <formula>"Muy Baja"</formula>
    </cfRule>
  </conditionalFormatting>
  <conditionalFormatting sqref="AF15">
    <cfRule type="cellIs" dxfId="916" priority="1982" operator="equal">
      <formula>"Muy Alta"</formula>
    </cfRule>
    <cfRule type="cellIs" dxfId="915" priority="1983" operator="equal">
      <formula>"Alta"</formula>
    </cfRule>
    <cfRule type="cellIs" dxfId="914" priority="1984" operator="equal">
      <formula>"Media"</formula>
    </cfRule>
    <cfRule type="cellIs" dxfId="913" priority="1985" operator="equal">
      <formula>"Baja"</formula>
    </cfRule>
    <cfRule type="cellIs" dxfId="912" priority="1986" operator="equal">
      <formula>"Muy Baja"</formula>
    </cfRule>
  </conditionalFormatting>
  <conditionalFormatting sqref="AH15">
    <cfRule type="cellIs" dxfId="911" priority="1977" operator="equal">
      <formula>"Catastrófico"</formula>
    </cfRule>
    <cfRule type="cellIs" dxfId="910" priority="1978" operator="equal">
      <formula>"Mayor"</formula>
    </cfRule>
    <cfRule type="cellIs" dxfId="909" priority="1979" operator="equal">
      <formula>"Moderado"</formula>
    </cfRule>
    <cfRule type="cellIs" dxfId="908" priority="1980" operator="equal">
      <formula>"Menor"</formula>
    </cfRule>
    <cfRule type="cellIs" dxfId="907" priority="1981" operator="equal">
      <formula>"Leve"</formula>
    </cfRule>
  </conditionalFormatting>
  <conditionalFormatting sqref="AF16">
    <cfRule type="cellIs" dxfId="906" priority="1968" operator="equal">
      <formula>"Muy Alta"</formula>
    </cfRule>
    <cfRule type="cellIs" dxfId="905" priority="1969" operator="equal">
      <formula>"Alta"</formula>
    </cfRule>
    <cfRule type="cellIs" dxfId="904" priority="1970" operator="equal">
      <formula>"Media"</formula>
    </cfRule>
    <cfRule type="cellIs" dxfId="903" priority="1971" operator="equal">
      <formula>"Baja"</formula>
    </cfRule>
    <cfRule type="cellIs" dxfId="902" priority="1972" operator="equal">
      <formula>"Muy Baja"</formula>
    </cfRule>
  </conditionalFormatting>
  <conditionalFormatting sqref="AH16">
    <cfRule type="cellIs" dxfId="901" priority="1963" operator="equal">
      <formula>"Catastrófico"</formula>
    </cfRule>
    <cfRule type="cellIs" dxfId="900" priority="1964" operator="equal">
      <formula>"Mayor"</formula>
    </cfRule>
    <cfRule type="cellIs" dxfId="899" priority="1965" operator="equal">
      <formula>"Moderado"</formula>
    </cfRule>
    <cfRule type="cellIs" dxfId="898" priority="1966" operator="equal">
      <formula>"Menor"</formula>
    </cfRule>
    <cfRule type="cellIs" dxfId="897" priority="1967" operator="equal">
      <formula>"Leve"</formula>
    </cfRule>
  </conditionalFormatting>
  <conditionalFormatting sqref="AJ16">
    <cfRule type="cellIs" dxfId="896" priority="1959" operator="equal">
      <formula>"Extremo"</formula>
    </cfRule>
    <cfRule type="cellIs" dxfId="895" priority="1960" operator="equal">
      <formula>"Alto"</formula>
    </cfRule>
    <cfRule type="cellIs" dxfId="894" priority="1961" operator="equal">
      <formula>"Moderado"</formula>
    </cfRule>
    <cfRule type="cellIs" dxfId="893" priority="1962" operator="equal">
      <formula>"Bajo"</formula>
    </cfRule>
  </conditionalFormatting>
  <conditionalFormatting sqref="R16">
    <cfRule type="containsText" dxfId="892" priority="1958" operator="containsText" text="❌">
      <formula>NOT(ISERROR(SEARCH("❌",R16)))</formula>
    </cfRule>
  </conditionalFormatting>
  <conditionalFormatting sqref="O17">
    <cfRule type="cellIs" dxfId="891" priority="1793" operator="equal">
      <formula>"Muy Alta"</formula>
    </cfRule>
    <cfRule type="cellIs" dxfId="890" priority="1794" operator="equal">
      <formula>"Alta"</formula>
    </cfRule>
    <cfRule type="cellIs" dxfId="889" priority="1795" operator="equal">
      <formula>"Media"</formula>
    </cfRule>
    <cfRule type="cellIs" dxfId="888" priority="1796" operator="equal">
      <formula>"Baja"</formula>
    </cfRule>
    <cfRule type="cellIs" dxfId="887" priority="1797" operator="equal">
      <formula>"Muy Baja"</formula>
    </cfRule>
  </conditionalFormatting>
  <conditionalFormatting sqref="R17">
    <cfRule type="containsText" dxfId="886" priority="1792" operator="containsText" text="❌">
      <formula>NOT(ISERROR(SEARCH("❌",R17)))</formula>
    </cfRule>
  </conditionalFormatting>
  <conditionalFormatting sqref="AF17">
    <cfRule type="cellIs" dxfId="885" priority="1778" operator="equal">
      <formula>"Muy Alta"</formula>
    </cfRule>
    <cfRule type="cellIs" dxfId="884" priority="1779" operator="equal">
      <formula>"Alta"</formula>
    </cfRule>
    <cfRule type="cellIs" dxfId="883" priority="1780" operator="equal">
      <formula>"Media"</formula>
    </cfRule>
    <cfRule type="cellIs" dxfId="882" priority="1781" operator="equal">
      <formula>"Baja"</formula>
    </cfRule>
    <cfRule type="cellIs" dxfId="881" priority="1782" operator="equal">
      <formula>"Muy Baja"</formula>
    </cfRule>
  </conditionalFormatting>
  <conditionalFormatting sqref="AH17">
    <cfRule type="cellIs" dxfId="880" priority="1773" operator="equal">
      <formula>"Catastrófico"</formula>
    </cfRule>
    <cfRule type="cellIs" dxfId="879" priority="1774" operator="equal">
      <formula>"Mayor"</formula>
    </cfRule>
    <cfRule type="cellIs" dxfId="878" priority="1775" operator="equal">
      <formula>"Moderado"</formula>
    </cfRule>
    <cfRule type="cellIs" dxfId="877" priority="1776" operator="equal">
      <formula>"Menor"</formula>
    </cfRule>
    <cfRule type="cellIs" dxfId="876" priority="1777" operator="equal">
      <formula>"Leve"</formula>
    </cfRule>
  </conditionalFormatting>
  <conditionalFormatting sqref="AJ17">
    <cfRule type="cellIs" dxfId="875" priority="1769" operator="equal">
      <formula>"Extremo"</formula>
    </cfRule>
    <cfRule type="cellIs" dxfId="874" priority="1770" operator="equal">
      <formula>"Alto"</formula>
    </cfRule>
    <cfRule type="cellIs" dxfId="873" priority="1771" operator="equal">
      <formula>"Moderado"</formula>
    </cfRule>
    <cfRule type="cellIs" dxfId="872" priority="1772" operator="equal">
      <formula>"Bajo"</formula>
    </cfRule>
  </conditionalFormatting>
  <conditionalFormatting sqref="O18:O27">
    <cfRule type="cellIs" dxfId="871" priority="1287" operator="equal">
      <formula>"Muy Alta"</formula>
    </cfRule>
    <cfRule type="cellIs" dxfId="870" priority="1288" operator="equal">
      <formula>"Alta"</formula>
    </cfRule>
    <cfRule type="cellIs" dxfId="869" priority="1289" operator="equal">
      <formula>"Media"</formula>
    </cfRule>
    <cfRule type="cellIs" dxfId="868" priority="1290" operator="equal">
      <formula>"Baja"</formula>
    </cfRule>
    <cfRule type="cellIs" dxfId="867" priority="1291" operator="equal">
      <formula>"Muy Baja"</formula>
    </cfRule>
  </conditionalFormatting>
  <conditionalFormatting sqref="R18:R27">
    <cfRule type="containsText" dxfId="866" priority="1286" operator="containsText" text="❌">
      <formula>NOT(ISERROR(SEARCH("❌",R18)))</formula>
    </cfRule>
  </conditionalFormatting>
  <conditionalFormatting sqref="AF18">
    <cfRule type="cellIs" dxfId="865" priority="1281" operator="equal">
      <formula>"Muy Alta"</formula>
    </cfRule>
    <cfRule type="cellIs" dxfId="864" priority="1282" operator="equal">
      <formula>"Alta"</formula>
    </cfRule>
    <cfRule type="cellIs" dxfId="863" priority="1283" operator="equal">
      <formula>"Media"</formula>
    </cfRule>
    <cfRule type="cellIs" dxfId="862" priority="1284" operator="equal">
      <formula>"Baja"</formula>
    </cfRule>
    <cfRule type="cellIs" dxfId="861" priority="1285" operator="equal">
      <formula>"Muy Baja"</formula>
    </cfRule>
  </conditionalFormatting>
  <conditionalFormatting sqref="AH18">
    <cfRule type="cellIs" dxfId="860" priority="1276" operator="equal">
      <formula>"Catastrófico"</formula>
    </cfRule>
    <cfRule type="cellIs" dxfId="859" priority="1277" operator="equal">
      <formula>"Mayor"</formula>
    </cfRule>
    <cfRule type="cellIs" dxfId="858" priority="1278" operator="equal">
      <formula>"Moderado"</formula>
    </cfRule>
    <cfRule type="cellIs" dxfId="857" priority="1279" operator="equal">
      <formula>"Menor"</formula>
    </cfRule>
    <cfRule type="cellIs" dxfId="856" priority="1280" operator="equal">
      <formula>"Leve"</formula>
    </cfRule>
  </conditionalFormatting>
  <conditionalFormatting sqref="AJ18">
    <cfRule type="cellIs" dxfId="855" priority="1272" operator="equal">
      <formula>"Extremo"</formula>
    </cfRule>
    <cfRule type="cellIs" dxfId="854" priority="1273" operator="equal">
      <formula>"Alto"</formula>
    </cfRule>
    <cfRule type="cellIs" dxfId="853" priority="1274" operator="equal">
      <formula>"Moderado"</formula>
    </cfRule>
    <cfRule type="cellIs" dxfId="852" priority="1275" operator="equal">
      <formula>"Bajo"</formula>
    </cfRule>
  </conditionalFormatting>
  <conditionalFormatting sqref="AF19">
    <cfRule type="cellIs" dxfId="851" priority="1267" operator="equal">
      <formula>"Muy Alta"</formula>
    </cfRule>
    <cfRule type="cellIs" dxfId="850" priority="1268" operator="equal">
      <formula>"Alta"</formula>
    </cfRule>
    <cfRule type="cellIs" dxfId="849" priority="1269" operator="equal">
      <formula>"Media"</formula>
    </cfRule>
    <cfRule type="cellIs" dxfId="848" priority="1270" operator="equal">
      <formula>"Baja"</formula>
    </cfRule>
    <cfRule type="cellIs" dxfId="847" priority="1271" operator="equal">
      <formula>"Muy Baja"</formula>
    </cfRule>
  </conditionalFormatting>
  <conditionalFormatting sqref="AH19">
    <cfRule type="cellIs" dxfId="846" priority="1262" operator="equal">
      <formula>"Catastrófico"</formula>
    </cfRule>
    <cfRule type="cellIs" dxfId="845" priority="1263" operator="equal">
      <formula>"Mayor"</formula>
    </cfRule>
    <cfRule type="cellIs" dxfId="844" priority="1264" operator="equal">
      <formula>"Moderado"</formula>
    </cfRule>
    <cfRule type="cellIs" dxfId="843" priority="1265" operator="equal">
      <formula>"Menor"</formula>
    </cfRule>
    <cfRule type="cellIs" dxfId="842" priority="1266" operator="equal">
      <formula>"Leve"</formula>
    </cfRule>
  </conditionalFormatting>
  <conditionalFormatting sqref="AJ19">
    <cfRule type="cellIs" dxfId="841" priority="1258" operator="equal">
      <formula>"Extremo"</formula>
    </cfRule>
    <cfRule type="cellIs" dxfId="840" priority="1259" operator="equal">
      <formula>"Alto"</formula>
    </cfRule>
    <cfRule type="cellIs" dxfId="839" priority="1260" operator="equal">
      <formula>"Moderado"</formula>
    </cfRule>
    <cfRule type="cellIs" dxfId="838" priority="1261" operator="equal">
      <formula>"Bajo"</formula>
    </cfRule>
  </conditionalFormatting>
  <conditionalFormatting sqref="AF20">
    <cfRule type="cellIs" dxfId="837" priority="1253" operator="equal">
      <formula>"Muy Alta"</formula>
    </cfRule>
    <cfRule type="cellIs" dxfId="836" priority="1254" operator="equal">
      <formula>"Alta"</formula>
    </cfRule>
    <cfRule type="cellIs" dxfId="835" priority="1255" operator="equal">
      <formula>"Media"</formula>
    </cfRule>
    <cfRule type="cellIs" dxfId="834" priority="1256" operator="equal">
      <formula>"Baja"</formula>
    </cfRule>
    <cfRule type="cellIs" dxfId="833" priority="1257" operator="equal">
      <formula>"Muy Baja"</formula>
    </cfRule>
  </conditionalFormatting>
  <conditionalFormatting sqref="AH20">
    <cfRule type="cellIs" dxfId="832" priority="1248" operator="equal">
      <formula>"Catastrófico"</formula>
    </cfRule>
    <cfRule type="cellIs" dxfId="831" priority="1249" operator="equal">
      <formula>"Mayor"</formula>
    </cfRule>
    <cfRule type="cellIs" dxfId="830" priority="1250" operator="equal">
      <formula>"Moderado"</formula>
    </cfRule>
    <cfRule type="cellIs" dxfId="829" priority="1251" operator="equal">
      <formula>"Menor"</formula>
    </cfRule>
    <cfRule type="cellIs" dxfId="828" priority="1252" operator="equal">
      <formula>"Leve"</formula>
    </cfRule>
  </conditionalFormatting>
  <conditionalFormatting sqref="AJ20">
    <cfRule type="cellIs" dxfId="827" priority="1244" operator="equal">
      <formula>"Extremo"</formula>
    </cfRule>
    <cfRule type="cellIs" dxfId="826" priority="1245" operator="equal">
      <formula>"Alto"</formula>
    </cfRule>
    <cfRule type="cellIs" dxfId="825" priority="1246" operator="equal">
      <formula>"Moderado"</formula>
    </cfRule>
    <cfRule type="cellIs" dxfId="824" priority="1247" operator="equal">
      <formula>"Bajo"</formula>
    </cfRule>
  </conditionalFormatting>
  <conditionalFormatting sqref="AF21">
    <cfRule type="cellIs" dxfId="823" priority="1239" operator="equal">
      <formula>"Muy Alta"</formula>
    </cfRule>
    <cfRule type="cellIs" dxfId="822" priority="1240" operator="equal">
      <formula>"Alta"</formula>
    </cfRule>
    <cfRule type="cellIs" dxfId="821" priority="1241" operator="equal">
      <formula>"Media"</formula>
    </cfRule>
    <cfRule type="cellIs" dxfId="820" priority="1242" operator="equal">
      <formula>"Baja"</formula>
    </cfRule>
    <cfRule type="cellIs" dxfId="819" priority="1243" operator="equal">
      <formula>"Muy Baja"</formula>
    </cfRule>
  </conditionalFormatting>
  <conditionalFormatting sqref="AH21">
    <cfRule type="cellIs" dxfId="818" priority="1234" operator="equal">
      <formula>"Catastrófico"</formula>
    </cfRule>
    <cfRule type="cellIs" dxfId="817" priority="1235" operator="equal">
      <formula>"Mayor"</formula>
    </cfRule>
    <cfRule type="cellIs" dxfId="816" priority="1236" operator="equal">
      <formula>"Moderado"</formula>
    </cfRule>
    <cfRule type="cellIs" dxfId="815" priority="1237" operator="equal">
      <formula>"Menor"</formula>
    </cfRule>
    <cfRule type="cellIs" dxfId="814" priority="1238" operator="equal">
      <formula>"Leve"</formula>
    </cfRule>
  </conditionalFormatting>
  <conditionalFormatting sqref="AJ21">
    <cfRule type="cellIs" dxfId="813" priority="1230" operator="equal">
      <formula>"Extremo"</formula>
    </cfRule>
    <cfRule type="cellIs" dxfId="812" priority="1231" operator="equal">
      <formula>"Alto"</formula>
    </cfRule>
    <cfRule type="cellIs" dxfId="811" priority="1232" operator="equal">
      <formula>"Moderado"</formula>
    </cfRule>
    <cfRule type="cellIs" dxfId="810" priority="1233" operator="equal">
      <formula>"Bajo"</formula>
    </cfRule>
  </conditionalFormatting>
  <conditionalFormatting sqref="AF22">
    <cfRule type="cellIs" dxfId="809" priority="1225" operator="equal">
      <formula>"Muy Alta"</formula>
    </cfRule>
    <cfRule type="cellIs" dxfId="808" priority="1226" operator="equal">
      <formula>"Alta"</formula>
    </cfRule>
    <cfRule type="cellIs" dxfId="807" priority="1227" operator="equal">
      <formula>"Media"</formula>
    </cfRule>
    <cfRule type="cellIs" dxfId="806" priority="1228" operator="equal">
      <formula>"Baja"</formula>
    </cfRule>
    <cfRule type="cellIs" dxfId="805" priority="1229" operator="equal">
      <formula>"Muy Baja"</formula>
    </cfRule>
  </conditionalFormatting>
  <conditionalFormatting sqref="AH22">
    <cfRule type="cellIs" dxfId="804" priority="1220" operator="equal">
      <formula>"Catastrófico"</formula>
    </cfRule>
    <cfRule type="cellIs" dxfId="803" priority="1221" operator="equal">
      <formula>"Mayor"</formula>
    </cfRule>
    <cfRule type="cellIs" dxfId="802" priority="1222" operator="equal">
      <formula>"Moderado"</formula>
    </cfRule>
    <cfRule type="cellIs" dxfId="801" priority="1223" operator="equal">
      <formula>"Menor"</formula>
    </cfRule>
    <cfRule type="cellIs" dxfId="800" priority="1224" operator="equal">
      <formula>"Leve"</formula>
    </cfRule>
  </conditionalFormatting>
  <conditionalFormatting sqref="AJ22">
    <cfRule type="cellIs" dxfId="799" priority="1216" operator="equal">
      <formula>"Extremo"</formula>
    </cfRule>
    <cfRule type="cellIs" dxfId="798" priority="1217" operator="equal">
      <formula>"Alto"</formula>
    </cfRule>
    <cfRule type="cellIs" dxfId="797" priority="1218" operator="equal">
      <formula>"Moderado"</formula>
    </cfRule>
    <cfRule type="cellIs" dxfId="796" priority="1219" operator="equal">
      <formula>"Bajo"</formula>
    </cfRule>
  </conditionalFormatting>
  <conditionalFormatting sqref="AF23">
    <cfRule type="cellIs" dxfId="795" priority="1211" operator="equal">
      <formula>"Muy Alta"</formula>
    </cfRule>
    <cfRule type="cellIs" dxfId="794" priority="1212" operator="equal">
      <formula>"Alta"</formula>
    </cfRule>
    <cfRule type="cellIs" dxfId="793" priority="1213" operator="equal">
      <formula>"Media"</formula>
    </cfRule>
    <cfRule type="cellIs" dxfId="792" priority="1214" operator="equal">
      <formula>"Baja"</formula>
    </cfRule>
    <cfRule type="cellIs" dxfId="791" priority="1215" operator="equal">
      <formula>"Muy Baja"</formula>
    </cfRule>
  </conditionalFormatting>
  <conditionalFormatting sqref="AH23">
    <cfRule type="cellIs" dxfId="790" priority="1206" operator="equal">
      <formula>"Catastrófico"</formula>
    </cfRule>
    <cfRule type="cellIs" dxfId="789" priority="1207" operator="equal">
      <formula>"Mayor"</formula>
    </cfRule>
    <cfRule type="cellIs" dxfId="788" priority="1208" operator="equal">
      <formula>"Moderado"</formula>
    </cfRule>
    <cfRule type="cellIs" dxfId="787" priority="1209" operator="equal">
      <formula>"Menor"</formula>
    </cfRule>
    <cfRule type="cellIs" dxfId="786" priority="1210" operator="equal">
      <formula>"Leve"</formula>
    </cfRule>
  </conditionalFormatting>
  <conditionalFormatting sqref="AJ23">
    <cfRule type="cellIs" dxfId="785" priority="1202" operator="equal">
      <formula>"Extremo"</formula>
    </cfRule>
    <cfRule type="cellIs" dxfId="784" priority="1203" operator="equal">
      <formula>"Alto"</formula>
    </cfRule>
    <cfRule type="cellIs" dxfId="783" priority="1204" operator="equal">
      <formula>"Moderado"</formula>
    </cfRule>
    <cfRule type="cellIs" dxfId="782" priority="1205" operator="equal">
      <formula>"Bajo"</formula>
    </cfRule>
  </conditionalFormatting>
  <conditionalFormatting sqref="AF26">
    <cfRule type="cellIs" dxfId="781" priority="1197" operator="equal">
      <formula>"Muy Alta"</formula>
    </cfRule>
    <cfRule type="cellIs" dxfId="780" priority="1198" operator="equal">
      <formula>"Alta"</formula>
    </cfRule>
    <cfRule type="cellIs" dxfId="779" priority="1199" operator="equal">
      <formula>"Media"</formula>
    </cfRule>
    <cfRule type="cellIs" dxfId="778" priority="1200" operator="equal">
      <formula>"Baja"</formula>
    </cfRule>
    <cfRule type="cellIs" dxfId="777" priority="1201" operator="equal">
      <formula>"Muy Baja"</formula>
    </cfRule>
  </conditionalFormatting>
  <conditionalFormatting sqref="AH26">
    <cfRule type="cellIs" dxfId="776" priority="1192" operator="equal">
      <formula>"Catastrófico"</formula>
    </cfRule>
    <cfRule type="cellIs" dxfId="775" priority="1193" operator="equal">
      <formula>"Mayor"</formula>
    </cfRule>
    <cfRule type="cellIs" dxfId="774" priority="1194" operator="equal">
      <formula>"Moderado"</formula>
    </cfRule>
    <cfRule type="cellIs" dxfId="773" priority="1195" operator="equal">
      <formula>"Menor"</formula>
    </cfRule>
    <cfRule type="cellIs" dxfId="772" priority="1196" operator="equal">
      <formula>"Leve"</formula>
    </cfRule>
  </conditionalFormatting>
  <conditionalFormatting sqref="AJ26">
    <cfRule type="cellIs" dxfId="771" priority="1188" operator="equal">
      <formula>"Extremo"</formula>
    </cfRule>
    <cfRule type="cellIs" dxfId="770" priority="1189" operator="equal">
      <formula>"Alto"</formula>
    </cfRule>
    <cfRule type="cellIs" dxfId="769" priority="1190" operator="equal">
      <formula>"Moderado"</formula>
    </cfRule>
    <cfRule type="cellIs" dxfId="768" priority="1191" operator="equal">
      <formula>"Bajo"</formula>
    </cfRule>
  </conditionalFormatting>
  <conditionalFormatting sqref="AF24">
    <cfRule type="cellIs" dxfId="767" priority="1183" operator="equal">
      <formula>"Muy Alta"</formula>
    </cfRule>
    <cfRule type="cellIs" dxfId="766" priority="1184" operator="equal">
      <formula>"Alta"</formula>
    </cfRule>
    <cfRule type="cellIs" dxfId="765" priority="1185" operator="equal">
      <formula>"Media"</formula>
    </cfRule>
    <cfRule type="cellIs" dxfId="764" priority="1186" operator="equal">
      <formula>"Baja"</formula>
    </cfRule>
    <cfRule type="cellIs" dxfId="763" priority="1187" operator="equal">
      <formula>"Muy Baja"</formula>
    </cfRule>
  </conditionalFormatting>
  <conditionalFormatting sqref="AH24">
    <cfRule type="cellIs" dxfId="762" priority="1178" operator="equal">
      <formula>"Catastrófico"</formula>
    </cfRule>
    <cfRule type="cellIs" dxfId="761" priority="1179" operator="equal">
      <formula>"Mayor"</formula>
    </cfRule>
    <cfRule type="cellIs" dxfId="760" priority="1180" operator="equal">
      <formula>"Moderado"</formula>
    </cfRule>
    <cfRule type="cellIs" dxfId="759" priority="1181" operator="equal">
      <formula>"Menor"</formula>
    </cfRule>
    <cfRule type="cellIs" dxfId="758" priority="1182" operator="equal">
      <formula>"Leve"</formula>
    </cfRule>
  </conditionalFormatting>
  <conditionalFormatting sqref="AJ24">
    <cfRule type="cellIs" dxfId="757" priority="1174" operator="equal">
      <formula>"Extremo"</formula>
    </cfRule>
    <cfRule type="cellIs" dxfId="756" priority="1175" operator="equal">
      <formula>"Alto"</formula>
    </cfRule>
    <cfRule type="cellIs" dxfId="755" priority="1176" operator="equal">
      <formula>"Moderado"</formula>
    </cfRule>
    <cfRule type="cellIs" dxfId="754" priority="1177" operator="equal">
      <formula>"Bajo"</formula>
    </cfRule>
  </conditionalFormatting>
  <conditionalFormatting sqref="AF25:AF26">
    <cfRule type="cellIs" dxfId="753" priority="1169" operator="equal">
      <formula>"Muy Alta"</formula>
    </cfRule>
    <cfRule type="cellIs" dxfId="752" priority="1170" operator="equal">
      <formula>"Alta"</formula>
    </cfRule>
    <cfRule type="cellIs" dxfId="751" priority="1171" operator="equal">
      <formula>"Media"</formula>
    </cfRule>
    <cfRule type="cellIs" dxfId="750" priority="1172" operator="equal">
      <formula>"Baja"</formula>
    </cfRule>
    <cfRule type="cellIs" dxfId="749" priority="1173" operator="equal">
      <formula>"Muy Baja"</formula>
    </cfRule>
  </conditionalFormatting>
  <conditionalFormatting sqref="AH25:AH26">
    <cfRule type="cellIs" dxfId="748" priority="1164" operator="equal">
      <formula>"Catastrófico"</formula>
    </cfRule>
    <cfRule type="cellIs" dxfId="747" priority="1165" operator="equal">
      <formula>"Mayor"</formula>
    </cfRule>
    <cfRule type="cellIs" dxfId="746" priority="1166" operator="equal">
      <formula>"Moderado"</formula>
    </cfRule>
    <cfRule type="cellIs" dxfId="745" priority="1167" operator="equal">
      <formula>"Menor"</formula>
    </cfRule>
    <cfRule type="cellIs" dxfId="744" priority="1168" operator="equal">
      <formula>"Leve"</formula>
    </cfRule>
  </conditionalFormatting>
  <conditionalFormatting sqref="AJ25:AJ26">
    <cfRule type="cellIs" dxfId="743" priority="1160" operator="equal">
      <formula>"Extremo"</formula>
    </cfRule>
    <cfRule type="cellIs" dxfId="742" priority="1161" operator="equal">
      <formula>"Alto"</formula>
    </cfRule>
    <cfRule type="cellIs" dxfId="741" priority="1162" operator="equal">
      <formula>"Moderado"</formula>
    </cfRule>
    <cfRule type="cellIs" dxfId="740" priority="1163" operator="equal">
      <formula>"Bajo"</formula>
    </cfRule>
  </conditionalFormatting>
  <conditionalFormatting sqref="AF27">
    <cfRule type="cellIs" dxfId="739" priority="1155" operator="equal">
      <formula>"Muy Alta"</formula>
    </cfRule>
    <cfRule type="cellIs" dxfId="738" priority="1156" operator="equal">
      <formula>"Alta"</formula>
    </cfRule>
    <cfRule type="cellIs" dxfId="737" priority="1157" operator="equal">
      <formula>"Media"</formula>
    </cfRule>
    <cfRule type="cellIs" dxfId="736" priority="1158" operator="equal">
      <formula>"Baja"</formula>
    </cfRule>
    <cfRule type="cellIs" dxfId="735" priority="1159" operator="equal">
      <formula>"Muy Baja"</formula>
    </cfRule>
  </conditionalFormatting>
  <conditionalFormatting sqref="AH27">
    <cfRule type="cellIs" dxfId="734" priority="1150" operator="equal">
      <formula>"Catastrófico"</formula>
    </cfRule>
    <cfRule type="cellIs" dxfId="733" priority="1151" operator="equal">
      <formula>"Mayor"</formula>
    </cfRule>
    <cfRule type="cellIs" dxfId="732" priority="1152" operator="equal">
      <formula>"Moderado"</formula>
    </cfRule>
    <cfRule type="cellIs" dxfId="731" priority="1153" operator="equal">
      <formula>"Menor"</formula>
    </cfRule>
    <cfRule type="cellIs" dxfId="730" priority="1154" operator="equal">
      <formula>"Leve"</formula>
    </cfRule>
  </conditionalFormatting>
  <conditionalFormatting sqref="AJ27">
    <cfRule type="cellIs" dxfId="729" priority="1146" operator="equal">
      <formula>"Extremo"</formula>
    </cfRule>
    <cfRule type="cellIs" dxfId="728" priority="1147" operator="equal">
      <formula>"Alto"</formula>
    </cfRule>
    <cfRule type="cellIs" dxfId="727" priority="1148" operator="equal">
      <formula>"Moderado"</formula>
    </cfRule>
    <cfRule type="cellIs" dxfId="726" priority="1149" operator="equal">
      <formula>"Bajo"</formula>
    </cfRule>
  </conditionalFormatting>
  <conditionalFormatting sqref="O28:O34 AF37:AF39 O36:O39">
    <cfRule type="cellIs" dxfId="725" priority="1111" operator="equal">
      <formula>"Muy Alta"</formula>
    </cfRule>
    <cfRule type="cellIs" dxfId="724" priority="1112" operator="equal">
      <formula>"Alta"</formula>
    </cfRule>
    <cfRule type="cellIs" dxfId="723" priority="1113" operator="equal">
      <formula>"Media"</formula>
    </cfRule>
    <cfRule type="cellIs" dxfId="722" priority="1114" operator="equal">
      <formula>"Baja"</formula>
    </cfRule>
    <cfRule type="cellIs" dxfId="721" priority="1115" operator="equal">
      <formula>"Muy Baja"</formula>
    </cfRule>
  </conditionalFormatting>
  <conditionalFormatting sqref="AH37:AH39">
    <cfRule type="cellIs" dxfId="720" priority="1106" operator="equal">
      <formula>"Catastrófico"</formula>
    </cfRule>
    <cfRule type="cellIs" dxfId="719" priority="1107" operator="equal">
      <formula>"Mayor"</formula>
    </cfRule>
    <cfRule type="cellIs" dxfId="718" priority="1108" operator="equal">
      <formula>"Moderado"</formula>
    </cfRule>
    <cfRule type="cellIs" dxfId="717" priority="1109" operator="equal">
      <formula>"Menor"</formula>
    </cfRule>
    <cfRule type="cellIs" dxfId="716" priority="1110" operator="equal">
      <formula>"Leve"</formula>
    </cfRule>
  </conditionalFormatting>
  <conditionalFormatting sqref="AJ37:AJ39">
    <cfRule type="cellIs" dxfId="715" priority="1102" operator="equal">
      <formula>"Extremo"</formula>
    </cfRule>
    <cfRule type="cellIs" dxfId="714" priority="1103" operator="equal">
      <formula>"Alto"</formula>
    </cfRule>
    <cfRule type="cellIs" dxfId="713" priority="1104" operator="equal">
      <formula>"Moderado"</formula>
    </cfRule>
    <cfRule type="cellIs" dxfId="712" priority="1105" operator="equal">
      <formula>"Bajo"</formula>
    </cfRule>
  </conditionalFormatting>
  <conditionalFormatting sqref="AF32:AF33">
    <cfRule type="cellIs" dxfId="711" priority="1097" operator="equal">
      <formula>"Muy Alta"</formula>
    </cfRule>
    <cfRule type="cellIs" dxfId="710" priority="1098" operator="equal">
      <formula>"Alta"</formula>
    </cfRule>
    <cfRule type="cellIs" dxfId="709" priority="1099" operator="equal">
      <formula>"Media"</formula>
    </cfRule>
    <cfRule type="cellIs" dxfId="708" priority="1100" operator="equal">
      <formula>"Baja"</formula>
    </cfRule>
    <cfRule type="cellIs" dxfId="707" priority="1101" operator="equal">
      <formula>"Muy Baja"</formula>
    </cfRule>
  </conditionalFormatting>
  <conditionalFormatting sqref="AH32:AH33">
    <cfRule type="cellIs" dxfId="706" priority="1092" operator="equal">
      <formula>"Catastrófico"</formula>
    </cfRule>
    <cfRule type="cellIs" dxfId="705" priority="1093" operator="equal">
      <formula>"Mayor"</formula>
    </cfRule>
    <cfRule type="cellIs" dxfId="704" priority="1094" operator="equal">
      <formula>"Moderado"</formula>
    </cfRule>
    <cfRule type="cellIs" dxfId="703" priority="1095" operator="equal">
      <formula>"Menor"</formula>
    </cfRule>
    <cfRule type="cellIs" dxfId="702" priority="1096" operator="equal">
      <formula>"Leve"</formula>
    </cfRule>
  </conditionalFormatting>
  <conditionalFormatting sqref="AJ32:AJ33">
    <cfRule type="cellIs" dxfId="701" priority="1088" operator="equal">
      <formula>"Extremo"</formula>
    </cfRule>
    <cfRule type="cellIs" dxfId="700" priority="1089" operator="equal">
      <formula>"Alto"</formula>
    </cfRule>
    <cfRule type="cellIs" dxfId="699" priority="1090" operator="equal">
      <formula>"Moderado"</formula>
    </cfRule>
    <cfRule type="cellIs" dxfId="698" priority="1091" operator="equal">
      <formula>"Bajo"</formula>
    </cfRule>
  </conditionalFormatting>
  <conditionalFormatting sqref="O41">
    <cfRule type="cellIs" dxfId="697" priority="1083" operator="equal">
      <formula>"Muy Alta"</formula>
    </cfRule>
    <cfRule type="cellIs" dxfId="696" priority="1084" operator="equal">
      <formula>"Alta"</formula>
    </cfRule>
    <cfRule type="cellIs" dxfId="695" priority="1085" operator="equal">
      <formula>"Media"</formula>
    </cfRule>
    <cfRule type="cellIs" dxfId="694" priority="1086" operator="equal">
      <formula>"Baja"</formula>
    </cfRule>
    <cfRule type="cellIs" dxfId="693" priority="1087" operator="equal">
      <formula>"Muy Baja"</formula>
    </cfRule>
  </conditionalFormatting>
  <conditionalFormatting sqref="AF41:AF42">
    <cfRule type="cellIs" dxfId="692" priority="1074" operator="equal">
      <formula>"Muy Alta"</formula>
    </cfRule>
    <cfRule type="cellIs" dxfId="691" priority="1075" operator="equal">
      <formula>"Alta"</formula>
    </cfRule>
    <cfRule type="cellIs" dxfId="690" priority="1076" operator="equal">
      <formula>"Media"</formula>
    </cfRule>
    <cfRule type="cellIs" dxfId="689" priority="1077" operator="equal">
      <formula>"Baja"</formula>
    </cfRule>
    <cfRule type="cellIs" dxfId="688" priority="1078" operator="equal">
      <formula>"Muy Baja"</formula>
    </cfRule>
  </conditionalFormatting>
  <conditionalFormatting sqref="AH41:AH42">
    <cfRule type="cellIs" dxfId="687" priority="1069" operator="equal">
      <formula>"Catastrófico"</formula>
    </cfRule>
    <cfRule type="cellIs" dxfId="686" priority="1070" operator="equal">
      <formula>"Mayor"</formula>
    </cfRule>
    <cfRule type="cellIs" dxfId="685" priority="1071" operator="equal">
      <formula>"Moderado"</formula>
    </cfRule>
    <cfRule type="cellIs" dxfId="684" priority="1072" operator="equal">
      <formula>"Menor"</formula>
    </cfRule>
    <cfRule type="cellIs" dxfId="683" priority="1073" operator="equal">
      <formula>"Leve"</formula>
    </cfRule>
  </conditionalFormatting>
  <conditionalFormatting sqref="AJ41:AJ42">
    <cfRule type="cellIs" dxfId="682" priority="1065" operator="equal">
      <formula>"Extremo"</formula>
    </cfRule>
    <cfRule type="cellIs" dxfId="681" priority="1066" operator="equal">
      <formula>"Alto"</formula>
    </cfRule>
    <cfRule type="cellIs" dxfId="680" priority="1067" operator="equal">
      <formula>"Moderado"</formula>
    </cfRule>
    <cfRule type="cellIs" dxfId="679" priority="1068" operator="equal">
      <formula>"Bajo"</formula>
    </cfRule>
  </conditionalFormatting>
  <conditionalFormatting sqref="R28:R34 R36:R39 R41:R42">
    <cfRule type="containsText" dxfId="678" priority="1064" operator="containsText" text="❌">
      <formula>NOT(ISERROR(SEARCH("❌",R28)))</formula>
    </cfRule>
  </conditionalFormatting>
  <conditionalFormatting sqref="AF28:AF30">
    <cfRule type="cellIs" dxfId="677" priority="1059" operator="equal">
      <formula>"Muy Alta"</formula>
    </cfRule>
    <cfRule type="cellIs" dxfId="676" priority="1060" operator="equal">
      <formula>"Alta"</formula>
    </cfRule>
    <cfRule type="cellIs" dxfId="675" priority="1061" operator="equal">
      <formula>"Media"</formula>
    </cfRule>
    <cfRule type="cellIs" dxfId="674" priority="1062" operator="equal">
      <formula>"Baja"</formula>
    </cfRule>
    <cfRule type="cellIs" dxfId="673" priority="1063" operator="equal">
      <formula>"Muy Baja"</formula>
    </cfRule>
  </conditionalFormatting>
  <conditionalFormatting sqref="AH28:AH29">
    <cfRule type="cellIs" dxfId="672" priority="1054" operator="equal">
      <formula>"Catastrófico"</formula>
    </cfRule>
    <cfRule type="cellIs" dxfId="671" priority="1055" operator="equal">
      <formula>"Mayor"</formula>
    </cfRule>
    <cfRule type="cellIs" dxfId="670" priority="1056" operator="equal">
      <formula>"Moderado"</formula>
    </cfRule>
    <cfRule type="cellIs" dxfId="669" priority="1057" operator="equal">
      <formula>"Menor"</formula>
    </cfRule>
    <cfRule type="cellIs" dxfId="668" priority="1058" operator="equal">
      <formula>"Leve"</formula>
    </cfRule>
  </conditionalFormatting>
  <conditionalFormatting sqref="AJ28:AJ29">
    <cfRule type="cellIs" dxfId="667" priority="1050" operator="equal">
      <formula>"Extremo"</formula>
    </cfRule>
    <cfRule type="cellIs" dxfId="666" priority="1051" operator="equal">
      <formula>"Alto"</formula>
    </cfRule>
    <cfRule type="cellIs" dxfId="665" priority="1052" operator="equal">
      <formula>"Moderado"</formula>
    </cfRule>
    <cfRule type="cellIs" dxfId="664" priority="1053" operator="equal">
      <formula>"Bajo"</formula>
    </cfRule>
  </conditionalFormatting>
  <conditionalFormatting sqref="AH30">
    <cfRule type="cellIs" dxfId="663" priority="1045" operator="equal">
      <formula>"Catastrófico"</formula>
    </cfRule>
    <cfRule type="cellIs" dxfId="662" priority="1046" operator="equal">
      <formula>"Mayor"</formula>
    </cfRule>
    <cfRule type="cellIs" dxfId="661" priority="1047" operator="equal">
      <formula>"Moderado"</formula>
    </cfRule>
    <cfRule type="cellIs" dxfId="660" priority="1048" operator="equal">
      <formula>"Menor"</formula>
    </cfRule>
    <cfRule type="cellIs" dxfId="659" priority="1049" operator="equal">
      <formula>"Leve"</formula>
    </cfRule>
  </conditionalFormatting>
  <conditionalFormatting sqref="AJ30">
    <cfRule type="cellIs" dxfId="658" priority="1041" operator="equal">
      <formula>"Extremo"</formula>
    </cfRule>
    <cfRule type="cellIs" dxfId="657" priority="1042" operator="equal">
      <formula>"Alto"</formula>
    </cfRule>
    <cfRule type="cellIs" dxfId="656" priority="1043" operator="equal">
      <formula>"Moderado"</formula>
    </cfRule>
    <cfRule type="cellIs" dxfId="655" priority="1044" operator="equal">
      <formula>"Bajo"</formula>
    </cfRule>
  </conditionalFormatting>
  <conditionalFormatting sqref="AF31">
    <cfRule type="cellIs" dxfId="654" priority="1036" operator="equal">
      <formula>"Muy Alta"</formula>
    </cfRule>
    <cfRule type="cellIs" dxfId="653" priority="1037" operator="equal">
      <formula>"Alta"</formula>
    </cfRule>
    <cfRule type="cellIs" dxfId="652" priority="1038" operator="equal">
      <formula>"Media"</formula>
    </cfRule>
    <cfRule type="cellIs" dxfId="651" priority="1039" operator="equal">
      <formula>"Baja"</formula>
    </cfRule>
    <cfRule type="cellIs" dxfId="650" priority="1040" operator="equal">
      <formula>"Muy Baja"</formula>
    </cfRule>
  </conditionalFormatting>
  <conditionalFormatting sqref="AF34:AF35">
    <cfRule type="cellIs" dxfId="649" priority="1031" operator="equal">
      <formula>"Muy Alta"</formula>
    </cfRule>
    <cfRule type="cellIs" dxfId="648" priority="1032" operator="equal">
      <formula>"Alta"</formula>
    </cfRule>
    <cfRule type="cellIs" dxfId="647" priority="1033" operator="equal">
      <formula>"Media"</formula>
    </cfRule>
    <cfRule type="cellIs" dxfId="646" priority="1034" operator="equal">
      <formula>"Baja"</formula>
    </cfRule>
    <cfRule type="cellIs" dxfId="645" priority="1035" operator="equal">
      <formula>"Muy Baja"</formula>
    </cfRule>
  </conditionalFormatting>
  <conditionalFormatting sqref="AH34:AH35">
    <cfRule type="cellIs" dxfId="644" priority="1026" operator="equal">
      <formula>"Catastrófico"</formula>
    </cfRule>
    <cfRule type="cellIs" dxfId="643" priority="1027" operator="equal">
      <formula>"Mayor"</formula>
    </cfRule>
    <cfRule type="cellIs" dxfId="642" priority="1028" operator="equal">
      <formula>"Moderado"</formula>
    </cfRule>
    <cfRule type="cellIs" dxfId="641" priority="1029" operator="equal">
      <formula>"Menor"</formula>
    </cfRule>
    <cfRule type="cellIs" dxfId="640" priority="1030" operator="equal">
      <formula>"Leve"</formula>
    </cfRule>
  </conditionalFormatting>
  <conditionalFormatting sqref="AJ34:AJ35">
    <cfRule type="cellIs" dxfId="639" priority="1022" operator="equal">
      <formula>"Extremo"</formula>
    </cfRule>
    <cfRule type="cellIs" dxfId="638" priority="1023" operator="equal">
      <formula>"Alto"</formula>
    </cfRule>
    <cfRule type="cellIs" dxfId="637" priority="1024" operator="equal">
      <formula>"Moderado"</formula>
    </cfRule>
    <cfRule type="cellIs" dxfId="636" priority="1025" operator="equal">
      <formula>"Bajo"</formula>
    </cfRule>
  </conditionalFormatting>
  <conditionalFormatting sqref="AJ36">
    <cfRule type="cellIs" dxfId="635" priority="1008" operator="equal">
      <formula>"Extremo"</formula>
    </cfRule>
    <cfRule type="cellIs" dxfId="634" priority="1009" operator="equal">
      <formula>"Alto"</formula>
    </cfRule>
    <cfRule type="cellIs" dxfId="633" priority="1010" operator="equal">
      <formula>"Moderado"</formula>
    </cfRule>
    <cfRule type="cellIs" dxfId="632" priority="1011" operator="equal">
      <formula>"Bajo"</formula>
    </cfRule>
  </conditionalFormatting>
  <conditionalFormatting sqref="AF36">
    <cfRule type="cellIs" dxfId="631" priority="1017" operator="equal">
      <formula>"Muy Alta"</formula>
    </cfRule>
    <cfRule type="cellIs" dxfId="630" priority="1018" operator="equal">
      <formula>"Alta"</formula>
    </cfRule>
    <cfRule type="cellIs" dxfId="629" priority="1019" operator="equal">
      <formula>"Media"</formula>
    </cfRule>
    <cfRule type="cellIs" dxfId="628" priority="1020" operator="equal">
      <formula>"Baja"</formula>
    </cfRule>
    <cfRule type="cellIs" dxfId="627" priority="1021" operator="equal">
      <formula>"Muy Baja"</formula>
    </cfRule>
  </conditionalFormatting>
  <conditionalFormatting sqref="AH36">
    <cfRule type="cellIs" dxfId="626" priority="1012" operator="equal">
      <formula>"Catastrófico"</formula>
    </cfRule>
    <cfRule type="cellIs" dxfId="625" priority="1013" operator="equal">
      <formula>"Mayor"</formula>
    </cfRule>
    <cfRule type="cellIs" dxfId="624" priority="1014" operator="equal">
      <formula>"Moderado"</formula>
    </cfRule>
    <cfRule type="cellIs" dxfId="623" priority="1015" operator="equal">
      <formula>"Menor"</formula>
    </cfRule>
    <cfRule type="cellIs" dxfId="622" priority="1016" operator="equal">
      <formula>"Leve"</formula>
    </cfRule>
  </conditionalFormatting>
  <conditionalFormatting sqref="AH31">
    <cfRule type="cellIs" dxfId="621" priority="1003" operator="equal">
      <formula>"Catastrófico"</formula>
    </cfRule>
    <cfRule type="cellIs" dxfId="620" priority="1004" operator="equal">
      <formula>"Mayor"</formula>
    </cfRule>
    <cfRule type="cellIs" dxfId="619" priority="1005" operator="equal">
      <formula>"Moderado"</formula>
    </cfRule>
    <cfRule type="cellIs" dxfId="618" priority="1006" operator="equal">
      <formula>"Menor"</formula>
    </cfRule>
    <cfRule type="cellIs" dxfId="617" priority="1007" operator="equal">
      <formula>"Leve"</formula>
    </cfRule>
  </conditionalFormatting>
  <conditionalFormatting sqref="AJ31">
    <cfRule type="cellIs" dxfId="616" priority="999" operator="equal">
      <formula>"Extremo"</formula>
    </cfRule>
    <cfRule type="cellIs" dxfId="615" priority="1000" operator="equal">
      <formula>"Alto"</formula>
    </cfRule>
    <cfRule type="cellIs" dxfId="614" priority="1001" operator="equal">
      <formula>"Moderado"</formula>
    </cfRule>
    <cfRule type="cellIs" dxfId="613" priority="1002" operator="equal">
      <formula>"Bajo"</formula>
    </cfRule>
  </conditionalFormatting>
  <conditionalFormatting sqref="O43:O46 O55 O48:O49 O51:O53 O60 AF56:AF63">
    <cfRule type="cellIs" dxfId="612" priority="990" operator="equal">
      <formula>"Muy Alta"</formula>
    </cfRule>
    <cfRule type="cellIs" dxfId="611" priority="991" operator="equal">
      <formula>"Alta"</formula>
    </cfRule>
    <cfRule type="cellIs" dxfId="610" priority="992" operator="equal">
      <formula>"Media"</formula>
    </cfRule>
    <cfRule type="cellIs" dxfId="609" priority="993" operator="equal">
      <formula>"Baja"</formula>
    </cfRule>
    <cfRule type="cellIs" dxfId="608" priority="994" operator="equal">
      <formula>"Muy Baja"</formula>
    </cfRule>
  </conditionalFormatting>
  <conditionalFormatting sqref="AH56:AH66">
    <cfRule type="cellIs" dxfId="607" priority="985" operator="equal">
      <formula>"Catastrófico"</formula>
    </cfRule>
    <cfRule type="cellIs" dxfId="606" priority="986" operator="equal">
      <formula>"Mayor"</formula>
    </cfRule>
    <cfRule type="cellIs" dxfId="605" priority="987" operator="equal">
      <formula>"Moderado"</formula>
    </cfRule>
    <cfRule type="cellIs" dxfId="604" priority="988" operator="equal">
      <formula>"Menor"</formula>
    </cfRule>
    <cfRule type="cellIs" dxfId="603" priority="989" operator="equal">
      <formula>"Leve"</formula>
    </cfRule>
  </conditionalFormatting>
  <conditionalFormatting sqref="AJ56:AJ60">
    <cfRule type="cellIs" dxfId="602" priority="981" operator="equal">
      <formula>"Extremo"</formula>
    </cfRule>
    <cfRule type="cellIs" dxfId="601" priority="982" operator="equal">
      <formula>"Alto"</formula>
    </cfRule>
    <cfRule type="cellIs" dxfId="600" priority="983" operator="equal">
      <formula>"Moderado"</formula>
    </cfRule>
    <cfRule type="cellIs" dxfId="599" priority="984" operator="equal">
      <formula>"Bajo"</formula>
    </cfRule>
  </conditionalFormatting>
  <conditionalFormatting sqref="AF48:AF49 AF52">
    <cfRule type="cellIs" dxfId="598" priority="976" operator="equal">
      <formula>"Muy Alta"</formula>
    </cfRule>
    <cfRule type="cellIs" dxfId="597" priority="977" operator="equal">
      <formula>"Alta"</formula>
    </cfRule>
    <cfRule type="cellIs" dxfId="596" priority="978" operator="equal">
      <formula>"Media"</formula>
    </cfRule>
    <cfRule type="cellIs" dxfId="595" priority="979" operator="equal">
      <formula>"Baja"</formula>
    </cfRule>
    <cfRule type="cellIs" dxfId="594" priority="980" operator="equal">
      <formula>"Muy Baja"</formula>
    </cfRule>
  </conditionalFormatting>
  <conditionalFormatting sqref="AH48:AH49">
    <cfRule type="cellIs" dxfId="593" priority="971" operator="equal">
      <formula>"Catastrófico"</formula>
    </cfRule>
    <cfRule type="cellIs" dxfId="592" priority="972" operator="equal">
      <formula>"Mayor"</formula>
    </cfRule>
    <cfRule type="cellIs" dxfId="591" priority="973" operator="equal">
      <formula>"Moderado"</formula>
    </cfRule>
    <cfRule type="cellIs" dxfId="590" priority="974" operator="equal">
      <formula>"Menor"</formula>
    </cfRule>
    <cfRule type="cellIs" dxfId="589" priority="975" operator="equal">
      <formula>"Leve"</formula>
    </cfRule>
  </conditionalFormatting>
  <conditionalFormatting sqref="AJ48:AJ49">
    <cfRule type="cellIs" dxfId="588" priority="967" operator="equal">
      <formula>"Extremo"</formula>
    </cfRule>
    <cfRule type="cellIs" dxfId="587" priority="968" operator="equal">
      <formula>"Alto"</formula>
    </cfRule>
    <cfRule type="cellIs" dxfId="586" priority="969" operator="equal">
      <formula>"Moderado"</formula>
    </cfRule>
    <cfRule type="cellIs" dxfId="585" priority="970" operator="equal">
      <formula>"Bajo"</formula>
    </cfRule>
  </conditionalFormatting>
  <conditionalFormatting sqref="O56:O59">
    <cfRule type="cellIs" dxfId="584" priority="962" operator="equal">
      <formula>"Muy Alta"</formula>
    </cfRule>
    <cfRule type="cellIs" dxfId="583" priority="963" operator="equal">
      <formula>"Alta"</formula>
    </cfRule>
    <cfRule type="cellIs" dxfId="582" priority="964" operator="equal">
      <formula>"Media"</formula>
    </cfRule>
    <cfRule type="cellIs" dxfId="581" priority="965" operator="equal">
      <formula>"Baja"</formula>
    </cfRule>
    <cfRule type="cellIs" dxfId="580" priority="966" operator="equal">
      <formula>"Muy Baja"</formula>
    </cfRule>
  </conditionalFormatting>
  <conditionalFormatting sqref="AJ61:AJ66">
    <cfRule type="cellIs" dxfId="579" priority="954" operator="equal">
      <formula>"Extremo"</formula>
    </cfRule>
    <cfRule type="cellIs" dxfId="578" priority="955" operator="equal">
      <formula>"Alto"</formula>
    </cfRule>
    <cfRule type="cellIs" dxfId="577" priority="956" operator="equal">
      <formula>"Moderado"</formula>
    </cfRule>
    <cfRule type="cellIs" dxfId="576" priority="957" operator="equal">
      <formula>"Bajo"</formula>
    </cfRule>
  </conditionalFormatting>
  <conditionalFormatting sqref="R43:R46 R66 R48:R49 R51:R53 R55:R60">
    <cfRule type="containsText" dxfId="575" priority="953" operator="containsText" text="❌">
      <formula>NOT(ISERROR(SEARCH("❌",R43)))</formula>
    </cfRule>
  </conditionalFormatting>
  <conditionalFormatting sqref="AH52">
    <cfRule type="cellIs" dxfId="574" priority="948" operator="equal">
      <formula>"Catastrófico"</formula>
    </cfRule>
    <cfRule type="cellIs" dxfId="573" priority="949" operator="equal">
      <formula>"Mayor"</formula>
    </cfRule>
    <cfRule type="cellIs" dxfId="572" priority="950" operator="equal">
      <formula>"Moderado"</formula>
    </cfRule>
    <cfRule type="cellIs" dxfId="571" priority="951" operator="equal">
      <formula>"Menor"</formula>
    </cfRule>
    <cfRule type="cellIs" dxfId="570" priority="952" operator="equal">
      <formula>"Leve"</formula>
    </cfRule>
  </conditionalFormatting>
  <conditionalFormatting sqref="AJ52">
    <cfRule type="cellIs" dxfId="569" priority="944" operator="equal">
      <formula>"Extremo"</formula>
    </cfRule>
    <cfRule type="cellIs" dxfId="568" priority="945" operator="equal">
      <formula>"Alto"</formula>
    </cfRule>
    <cfRule type="cellIs" dxfId="567" priority="946" operator="equal">
      <formula>"Moderado"</formula>
    </cfRule>
    <cfRule type="cellIs" dxfId="566" priority="947" operator="equal">
      <formula>"Bajo"</formula>
    </cfRule>
  </conditionalFormatting>
  <conditionalFormatting sqref="AF43:AF45">
    <cfRule type="cellIs" dxfId="565" priority="939" operator="equal">
      <formula>"Muy Alta"</formula>
    </cfRule>
    <cfRule type="cellIs" dxfId="564" priority="940" operator="equal">
      <formula>"Alta"</formula>
    </cfRule>
    <cfRule type="cellIs" dxfId="563" priority="941" operator="equal">
      <formula>"Media"</formula>
    </cfRule>
    <cfRule type="cellIs" dxfId="562" priority="942" operator="equal">
      <formula>"Baja"</formula>
    </cfRule>
    <cfRule type="cellIs" dxfId="561" priority="943" operator="equal">
      <formula>"Muy Baja"</formula>
    </cfRule>
  </conditionalFormatting>
  <conditionalFormatting sqref="AH43:AH44">
    <cfRule type="cellIs" dxfId="560" priority="934" operator="equal">
      <formula>"Catastrófico"</formula>
    </cfRule>
    <cfRule type="cellIs" dxfId="559" priority="935" operator="equal">
      <formula>"Mayor"</formula>
    </cfRule>
    <cfRule type="cellIs" dxfId="558" priority="936" operator="equal">
      <formula>"Moderado"</formula>
    </cfRule>
    <cfRule type="cellIs" dxfId="557" priority="937" operator="equal">
      <formula>"Menor"</formula>
    </cfRule>
    <cfRule type="cellIs" dxfId="556" priority="938" operator="equal">
      <formula>"Leve"</formula>
    </cfRule>
  </conditionalFormatting>
  <conditionalFormatting sqref="AJ43:AJ44">
    <cfRule type="cellIs" dxfId="555" priority="930" operator="equal">
      <formula>"Extremo"</formula>
    </cfRule>
    <cfRule type="cellIs" dxfId="554" priority="931" operator="equal">
      <formula>"Alto"</formula>
    </cfRule>
    <cfRule type="cellIs" dxfId="553" priority="932" operator="equal">
      <formula>"Moderado"</formula>
    </cfRule>
    <cfRule type="cellIs" dxfId="552" priority="933" operator="equal">
      <formula>"Bajo"</formula>
    </cfRule>
  </conditionalFormatting>
  <conditionalFormatting sqref="AH45">
    <cfRule type="cellIs" dxfId="551" priority="925" operator="equal">
      <formula>"Catastrófico"</formula>
    </cfRule>
    <cfRule type="cellIs" dxfId="550" priority="926" operator="equal">
      <formula>"Mayor"</formula>
    </cfRule>
    <cfRule type="cellIs" dxfId="549" priority="927" operator="equal">
      <formula>"Moderado"</formula>
    </cfRule>
    <cfRule type="cellIs" dxfId="548" priority="928" operator="equal">
      <formula>"Menor"</formula>
    </cfRule>
    <cfRule type="cellIs" dxfId="547" priority="929" operator="equal">
      <formula>"Leve"</formula>
    </cfRule>
  </conditionalFormatting>
  <conditionalFormatting sqref="AJ45">
    <cfRule type="cellIs" dxfId="546" priority="921" operator="equal">
      <formula>"Extremo"</formula>
    </cfRule>
    <cfRule type="cellIs" dxfId="545" priority="922" operator="equal">
      <formula>"Alto"</formula>
    </cfRule>
    <cfRule type="cellIs" dxfId="544" priority="923" operator="equal">
      <formula>"Moderado"</formula>
    </cfRule>
    <cfRule type="cellIs" dxfId="543" priority="924" operator="equal">
      <formula>"Bajo"</formula>
    </cfRule>
  </conditionalFormatting>
  <conditionalFormatting sqref="AF46">
    <cfRule type="cellIs" dxfId="542" priority="916" operator="equal">
      <formula>"Muy Alta"</formula>
    </cfRule>
    <cfRule type="cellIs" dxfId="541" priority="917" operator="equal">
      <formula>"Alta"</formula>
    </cfRule>
    <cfRule type="cellIs" dxfId="540" priority="918" operator="equal">
      <formula>"Media"</formula>
    </cfRule>
    <cfRule type="cellIs" dxfId="539" priority="919" operator="equal">
      <formula>"Baja"</formula>
    </cfRule>
    <cfRule type="cellIs" dxfId="538" priority="920" operator="equal">
      <formula>"Muy Baja"</formula>
    </cfRule>
  </conditionalFormatting>
  <conditionalFormatting sqref="AF51">
    <cfRule type="cellIs" dxfId="537" priority="911" operator="equal">
      <formula>"Muy Alta"</formula>
    </cfRule>
    <cfRule type="cellIs" dxfId="536" priority="912" operator="equal">
      <formula>"Alta"</formula>
    </cfRule>
    <cfRule type="cellIs" dxfId="535" priority="913" operator="equal">
      <formula>"Media"</formula>
    </cfRule>
    <cfRule type="cellIs" dxfId="534" priority="914" operator="equal">
      <formula>"Baja"</formula>
    </cfRule>
    <cfRule type="cellIs" dxfId="533" priority="915" operator="equal">
      <formula>"Muy Baja"</formula>
    </cfRule>
  </conditionalFormatting>
  <conditionalFormatting sqref="AH51">
    <cfRule type="cellIs" dxfId="532" priority="906" operator="equal">
      <formula>"Catastrófico"</formula>
    </cfRule>
    <cfRule type="cellIs" dxfId="531" priority="907" operator="equal">
      <formula>"Mayor"</formula>
    </cfRule>
    <cfRule type="cellIs" dxfId="530" priority="908" operator="equal">
      <formula>"Moderado"</formula>
    </cfRule>
    <cfRule type="cellIs" dxfId="529" priority="909" operator="equal">
      <formula>"Menor"</formula>
    </cfRule>
    <cfRule type="cellIs" dxfId="528" priority="910" operator="equal">
      <formula>"Leve"</formula>
    </cfRule>
  </conditionalFormatting>
  <conditionalFormatting sqref="AJ51">
    <cfRule type="cellIs" dxfId="527" priority="902" operator="equal">
      <formula>"Extremo"</formula>
    </cfRule>
    <cfRule type="cellIs" dxfId="526" priority="903" operator="equal">
      <formula>"Alto"</formula>
    </cfRule>
    <cfRule type="cellIs" dxfId="525" priority="904" operator="equal">
      <formula>"Moderado"</formula>
    </cfRule>
    <cfRule type="cellIs" dxfId="524" priority="905" operator="equal">
      <formula>"Bajo"</formula>
    </cfRule>
  </conditionalFormatting>
  <conditionalFormatting sqref="AF53:AF54">
    <cfRule type="cellIs" dxfId="523" priority="897" operator="equal">
      <formula>"Muy Alta"</formula>
    </cfRule>
    <cfRule type="cellIs" dxfId="522" priority="898" operator="equal">
      <formula>"Alta"</formula>
    </cfRule>
    <cfRule type="cellIs" dxfId="521" priority="899" operator="equal">
      <formula>"Media"</formula>
    </cfRule>
    <cfRule type="cellIs" dxfId="520" priority="900" operator="equal">
      <formula>"Baja"</formula>
    </cfRule>
    <cfRule type="cellIs" dxfId="519" priority="901" operator="equal">
      <formula>"Muy Baja"</formula>
    </cfRule>
  </conditionalFormatting>
  <conditionalFormatting sqref="AH53:AH54">
    <cfRule type="cellIs" dxfId="518" priority="892" operator="equal">
      <formula>"Catastrófico"</formula>
    </cfRule>
    <cfRule type="cellIs" dxfId="517" priority="893" operator="equal">
      <formula>"Mayor"</formula>
    </cfRule>
    <cfRule type="cellIs" dxfId="516" priority="894" operator="equal">
      <formula>"Moderado"</formula>
    </cfRule>
    <cfRule type="cellIs" dxfId="515" priority="895" operator="equal">
      <formula>"Menor"</formula>
    </cfRule>
    <cfRule type="cellIs" dxfId="514" priority="896" operator="equal">
      <formula>"Leve"</formula>
    </cfRule>
  </conditionalFormatting>
  <conditionalFormatting sqref="AJ53:AJ54">
    <cfRule type="cellIs" dxfId="513" priority="888" operator="equal">
      <formula>"Extremo"</formula>
    </cfRule>
    <cfRule type="cellIs" dxfId="512" priority="889" operator="equal">
      <formula>"Alto"</formula>
    </cfRule>
    <cfRule type="cellIs" dxfId="511" priority="890" operator="equal">
      <formula>"Moderado"</formula>
    </cfRule>
    <cfRule type="cellIs" dxfId="510" priority="891" operator="equal">
      <formula>"Bajo"</formula>
    </cfRule>
  </conditionalFormatting>
  <conditionalFormatting sqref="AJ55">
    <cfRule type="cellIs" dxfId="509" priority="874" operator="equal">
      <formula>"Extremo"</formula>
    </cfRule>
    <cfRule type="cellIs" dxfId="508" priority="875" operator="equal">
      <formula>"Alto"</formula>
    </cfRule>
    <cfRule type="cellIs" dxfId="507" priority="876" operator="equal">
      <formula>"Moderado"</formula>
    </cfRule>
    <cfRule type="cellIs" dxfId="506" priority="877" operator="equal">
      <formula>"Bajo"</formula>
    </cfRule>
  </conditionalFormatting>
  <conditionalFormatting sqref="AF55">
    <cfRule type="cellIs" dxfId="505" priority="883" operator="equal">
      <formula>"Muy Alta"</formula>
    </cfRule>
    <cfRule type="cellIs" dxfId="504" priority="884" operator="equal">
      <formula>"Alta"</formula>
    </cfRule>
    <cfRule type="cellIs" dxfId="503" priority="885" operator="equal">
      <formula>"Media"</formula>
    </cfRule>
    <cfRule type="cellIs" dxfId="502" priority="886" operator="equal">
      <formula>"Baja"</formula>
    </cfRule>
    <cfRule type="cellIs" dxfId="501" priority="887" operator="equal">
      <formula>"Muy Baja"</formula>
    </cfRule>
  </conditionalFormatting>
  <conditionalFormatting sqref="AH55">
    <cfRule type="cellIs" dxfId="500" priority="878" operator="equal">
      <formula>"Catastrófico"</formula>
    </cfRule>
    <cfRule type="cellIs" dxfId="499" priority="879" operator="equal">
      <formula>"Mayor"</formula>
    </cfRule>
    <cfRule type="cellIs" dxfId="498" priority="880" operator="equal">
      <formula>"Moderado"</formula>
    </cfRule>
    <cfRule type="cellIs" dxfId="497" priority="881" operator="equal">
      <formula>"Menor"</formula>
    </cfRule>
    <cfRule type="cellIs" dxfId="496" priority="882" operator="equal">
      <formula>"Leve"</formula>
    </cfRule>
  </conditionalFormatting>
  <conditionalFormatting sqref="AF64">
    <cfRule type="cellIs" dxfId="495" priority="869" operator="equal">
      <formula>"Muy Alta"</formula>
    </cfRule>
    <cfRule type="cellIs" dxfId="494" priority="870" operator="equal">
      <formula>"Alta"</formula>
    </cfRule>
    <cfRule type="cellIs" dxfId="493" priority="871" operator="equal">
      <formula>"Media"</formula>
    </cfRule>
    <cfRule type="cellIs" dxfId="492" priority="872" operator="equal">
      <formula>"Baja"</formula>
    </cfRule>
    <cfRule type="cellIs" dxfId="491" priority="873" operator="equal">
      <formula>"Muy Baja"</formula>
    </cfRule>
  </conditionalFormatting>
  <conditionalFormatting sqref="AF65">
    <cfRule type="cellIs" dxfId="490" priority="864" operator="equal">
      <formula>"Muy Alta"</formula>
    </cfRule>
    <cfRule type="cellIs" dxfId="489" priority="865" operator="equal">
      <formula>"Alta"</formula>
    </cfRule>
    <cfRule type="cellIs" dxfId="488" priority="866" operator="equal">
      <formula>"Media"</formula>
    </cfRule>
    <cfRule type="cellIs" dxfId="487" priority="867" operator="equal">
      <formula>"Baja"</formula>
    </cfRule>
    <cfRule type="cellIs" dxfId="486" priority="868" operator="equal">
      <formula>"Muy Baja"</formula>
    </cfRule>
  </conditionalFormatting>
  <conditionalFormatting sqref="AF66">
    <cfRule type="cellIs" dxfId="485" priority="859" operator="equal">
      <formula>"Muy Alta"</formula>
    </cfRule>
    <cfRule type="cellIs" dxfId="484" priority="860" operator="equal">
      <formula>"Alta"</formula>
    </cfRule>
    <cfRule type="cellIs" dxfId="483" priority="861" operator="equal">
      <formula>"Media"</formula>
    </cfRule>
    <cfRule type="cellIs" dxfId="482" priority="862" operator="equal">
      <formula>"Baja"</formula>
    </cfRule>
    <cfRule type="cellIs" dxfId="481" priority="863" operator="equal">
      <formula>"Muy Baja"</formula>
    </cfRule>
  </conditionalFormatting>
  <conditionalFormatting sqref="AH46">
    <cfRule type="cellIs" dxfId="480" priority="854" operator="equal">
      <formula>"Catastrófico"</formula>
    </cfRule>
    <cfRule type="cellIs" dxfId="479" priority="855" operator="equal">
      <formula>"Mayor"</formula>
    </cfRule>
    <cfRule type="cellIs" dxfId="478" priority="856" operator="equal">
      <formula>"Moderado"</formula>
    </cfRule>
    <cfRule type="cellIs" dxfId="477" priority="857" operator="equal">
      <formula>"Menor"</formula>
    </cfRule>
    <cfRule type="cellIs" dxfId="476" priority="858" operator="equal">
      <formula>"Leve"</formula>
    </cfRule>
  </conditionalFormatting>
  <conditionalFormatting sqref="AJ46">
    <cfRule type="cellIs" dxfId="475" priority="850" operator="equal">
      <formula>"Extremo"</formula>
    </cfRule>
    <cfRule type="cellIs" dxfId="474" priority="851" operator="equal">
      <formula>"Alto"</formula>
    </cfRule>
    <cfRule type="cellIs" dxfId="473" priority="852" operator="equal">
      <formula>"Moderado"</formula>
    </cfRule>
    <cfRule type="cellIs" dxfId="472" priority="853" operator="equal">
      <formula>"Bajo"</formula>
    </cfRule>
  </conditionalFormatting>
  <conditionalFormatting sqref="O66">
    <cfRule type="cellIs" dxfId="471" priority="845" operator="equal">
      <formula>"Muy Alta"</formula>
    </cfRule>
    <cfRule type="cellIs" dxfId="470" priority="846" operator="equal">
      <formula>"Alta"</formula>
    </cfRule>
    <cfRule type="cellIs" dxfId="469" priority="847" operator="equal">
      <formula>"Media"</formula>
    </cfRule>
    <cfRule type="cellIs" dxfId="468" priority="848" operator="equal">
      <formula>"Baja"</formula>
    </cfRule>
    <cfRule type="cellIs" dxfId="467" priority="849" operator="equal">
      <formula>"Muy Baja"</formula>
    </cfRule>
  </conditionalFormatting>
  <conditionalFormatting sqref="S15">
    <cfRule type="cellIs" dxfId="466" priority="687" operator="equal">
      <formula>"Catastrófico"</formula>
    </cfRule>
    <cfRule type="cellIs" dxfId="465" priority="688" operator="equal">
      <formula>"Mayor"</formula>
    </cfRule>
    <cfRule type="cellIs" dxfId="464" priority="689" operator="equal">
      <formula>"Moderado"</formula>
    </cfRule>
    <cfRule type="cellIs" dxfId="463" priority="690" operator="equal">
      <formula>"Menor"</formula>
    </cfRule>
    <cfRule type="cellIs" dxfId="462" priority="691" operator="equal">
      <formula>"Leve"</formula>
    </cfRule>
  </conditionalFormatting>
  <conditionalFormatting sqref="U15">
    <cfRule type="cellIs" dxfId="461" priority="683" operator="equal">
      <formula>"Extremo"</formula>
    </cfRule>
    <cfRule type="cellIs" dxfId="460" priority="684" operator="equal">
      <formula>"Alto"</formula>
    </cfRule>
    <cfRule type="cellIs" dxfId="459" priority="685" operator="equal">
      <formula>"Moderado"</formula>
    </cfRule>
    <cfRule type="cellIs" dxfId="458" priority="686" operator="equal">
      <formula>"Bajo"</formula>
    </cfRule>
  </conditionalFormatting>
  <conditionalFormatting sqref="S17">
    <cfRule type="cellIs" dxfId="457" priority="633" operator="equal">
      <formula>"Catastrófico"</formula>
    </cfRule>
    <cfRule type="cellIs" dxfId="456" priority="634" operator="equal">
      <formula>"Mayor"</formula>
    </cfRule>
    <cfRule type="cellIs" dxfId="455" priority="635" operator="equal">
      <formula>"Moderado"</formula>
    </cfRule>
    <cfRule type="cellIs" dxfId="454" priority="636" operator="equal">
      <formula>"Menor"</formula>
    </cfRule>
    <cfRule type="cellIs" dxfId="453" priority="637" operator="equal">
      <formula>"Leve"</formula>
    </cfRule>
  </conditionalFormatting>
  <conditionalFormatting sqref="U17">
    <cfRule type="cellIs" dxfId="452" priority="629" operator="equal">
      <formula>"Extremo"</formula>
    </cfRule>
    <cfRule type="cellIs" dxfId="451" priority="630" operator="equal">
      <formula>"Alto"</formula>
    </cfRule>
    <cfRule type="cellIs" dxfId="450" priority="631" operator="equal">
      <formula>"Moderado"</formula>
    </cfRule>
    <cfRule type="cellIs" dxfId="449" priority="632" operator="equal">
      <formula>"Bajo"</formula>
    </cfRule>
  </conditionalFormatting>
  <conditionalFormatting sqref="S18">
    <cfRule type="cellIs" dxfId="448" priority="462" operator="equal">
      <formula>"Catastrófico"</formula>
    </cfRule>
    <cfRule type="cellIs" dxfId="447" priority="463" operator="equal">
      <formula>"Mayor"</formula>
    </cfRule>
    <cfRule type="cellIs" dxfId="446" priority="464" operator="equal">
      <formula>"Moderado"</formula>
    </cfRule>
    <cfRule type="cellIs" dxfId="445" priority="465" operator="equal">
      <formula>"Menor"</formula>
    </cfRule>
    <cfRule type="cellIs" dxfId="444" priority="466" operator="equal">
      <formula>"Leve"</formula>
    </cfRule>
  </conditionalFormatting>
  <conditionalFormatting sqref="U18">
    <cfRule type="cellIs" dxfId="443" priority="458" operator="equal">
      <formula>"Extremo"</formula>
    </cfRule>
    <cfRule type="cellIs" dxfId="442" priority="459" operator="equal">
      <formula>"Alto"</formula>
    </cfRule>
    <cfRule type="cellIs" dxfId="441" priority="460" operator="equal">
      <formula>"Moderado"</formula>
    </cfRule>
    <cfRule type="cellIs" dxfId="440" priority="461" operator="equal">
      <formula>"Bajo"</formula>
    </cfRule>
  </conditionalFormatting>
  <conditionalFormatting sqref="S19">
    <cfRule type="cellIs" dxfId="439" priority="453" operator="equal">
      <formula>"Catastrófico"</formula>
    </cfRule>
    <cfRule type="cellIs" dxfId="438" priority="454" operator="equal">
      <formula>"Mayor"</formula>
    </cfRule>
    <cfRule type="cellIs" dxfId="437" priority="455" operator="equal">
      <formula>"Moderado"</formula>
    </cfRule>
    <cfRule type="cellIs" dxfId="436" priority="456" operator="equal">
      <formula>"Menor"</formula>
    </cfRule>
    <cfRule type="cellIs" dxfId="435" priority="457" operator="equal">
      <formula>"Leve"</formula>
    </cfRule>
  </conditionalFormatting>
  <conditionalFormatting sqref="U19">
    <cfRule type="cellIs" dxfId="434" priority="449" operator="equal">
      <formula>"Extremo"</formula>
    </cfRule>
    <cfRule type="cellIs" dxfId="433" priority="450" operator="equal">
      <formula>"Alto"</formula>
    </cfRule>
    <cfRule type="cellIs" dxfId="432" priority="451" operator="equal">
      <formula>"Moderado"</formula>
    </cfRule>
    <cfRule type="cellIs" dxfId="431" priority="452" operator="equal">
      <formula>"Bajo"</formula>
    </cfRule>
  </conditionalFormatting>
  <conditionalFormatting sqref="S20">
    <cfRule type="cellIs" dxfId="430" priority="444" operator="equal">
      <formula>"Catastrófico"</formula>
    </cfRule>
    <cfRule type="cellIs" dxfId="429" priority="445" operator="equal">
      <formula>"Mayor"</formula>
    </cfRule>
    <cfRule type="cellIs" dxfId="428" priority="446" operator="equal">
      <formula>"Moderado"</formula>
    </cfRule>
    <cfRule type="cellIs" dxfId="427" priority="447" operator="equal">
      <formula>"Menor"</formula>
    </cfRule>
    <cfRule type="cellIs" dxfId="426" priority="448" operator="equal">
      <formula>"Leve"</formula>
    </cfRule>
  </conditionalFormatting>
  <conditionalFormatting sqref="U20">
    <cfRule type="cellIs" dxfId="425" priority="440" operator="equal">
      <formula>"Extremo"</formula>
    </cfRule>
    <cfRule type="cellIs" dxfId="424" priority="441" operator="equal">
      <formula>"Alto"</formula>
    </cfRule>
    <cfRule type="cellIs" dxfId="423" priority="442" operator="equal">
      <formula>"Moderado"</formula>
    </cfRule>
    <cfRule type="cellIs" dxfId="422" priority="443" operator="equal">
      <formula>"Bajo"</formula>
    </cfRule>
  </conditionalFormatting>
  <conditionalFormatting sqref="S21">
    <cfRule type="cellIs" dxfId="421" priority="435" operator="equal">
      <formula>"Catastrófico"</formula>
    </cfRule>
    <cfRule type="cellIs" dxfId="420" priority="436" operator="equal">
      <formula>"Mayor"</formula>
    </cfRule>
    <cfRule type="cellIs" dxfId="419" priority="437" operator="equal">
      <formula>"Moderado"</formula>
    </cfRule>
    <cfRule type="cellIs" dxfId="418" priority="438" operator="equal">
      <formula>"Menor"</formula>
    </cfRule>
    <cfRule type="cellIs" dxfId="417" priority="439" operator="equal">
      <formula>"Leve"</formula>
    </cfRule>
  </conditionalFormatting>
  <conditionalFormatting sqref="U21">
    <cfRule type="cellIs" dxfId="416" priority="431" operator="equal">
      <formula>"Extremo"</formula>
    </cfRule>
    <cfRule type="cellIs" dxfId="415" priority="432" operator="equal">
      <formula>"Alto"</formula>
    </cfRule>
    <cfRule type="cellIs" dxfId="414" priority="433" operator="equal">
      <formula>"Moderado"</formula>
    </cfRule>
    <cfRule type="cellIs" dxfId="413" priority="434" operator="equal">
      <formula>"Bajo"</formula>
    </cfRule>
  </conditionalFormatting>
  <conditionalFormatting sqref="S22">
    <cfRule type="cellIs" dxfId="412" priority="426" operator="equal">
      <formula>"Catastrófico"</formula>
    </cfRule>
    <cfRule type="cellIs" dxfId="411" priority="427" operator="equal">
      <formula>"Mayor"</formula>
    </cfRule>
    <cfRule type="cellIs" dxfId="410" priority="428" operator="equal">
      <formula>"Moderado"</formula>
    </cfRule>
    <cfRule type="cellIs" dxfId="409" priority="429" operator="equal">
      <formula>"Menor"</formula>
    </cfRule>
    <cfRule type="cellIs" dxfId="408" priority="430" operator="equal">
      <formula>"Leve"</formula>
    </cfRule>
  </conditionalFormatting>
  <conditionalFormatting sqref="U22">
    <cfRule type="cellIs" dxfId="407" priority="422" operator="equal">
      <formula>"Extremo"</formula>
    </cfRule>
    <cfRule type="cellIs" dxfId="406" priority="423" operator="equal">
      <formula>"Alto"</formula>
    </cfRule>
    <cfRule type="cellIs" dxfId="405" priority="424" operator="equal">
      <formula>"Moderado"</formula>
    </cfRule>
    <cfRule type="cellIs" dxfId="404" priority="425" operator="equal">
      <formula>"Bajo"</formula>
    </cfRule>
  </conditionalFormatting>
  <conditionalFormatting sqref="S23">
    <cfRule type="cellIs" dxfId="403" priority="417" operator="equal">
      <formula>"Catastrófico"</formula>
    </cfRule>
    <cfRule type="cellIs" dxfId="402" priority="418" operator="equal">
      <formula>"Mayor"</formula>
    </cfRule>
    <cfRule type="cellIs" dxfId="401" priority="419" operator="equal">
      <formula>"Moderado"</formula>
    </cfRule>
    <cfRule type="cellIs" dxfId="400" priority="420" operator="equal">
      <formula>"Menor"</formula>
    </cfRule>
    <cfRule type="cellIs" dxfId="399" priority="421" operator="equal">
      <formula>"Leve"</formula>
    </cfRule>
  </conditionalFormatting>
  <conditionalFormatting sqref="U23">
    <cfRule type="cellIs" dxfId="398" priority="413" operator="equal">
      <formula>"Extremo"</formula>
    </cfRule>
    <cfRule type="cellIs" dxfId="397" priority="414" operator="equal">
      <formula>"Alto"</formula>
    </cfRule>
    <cfRule type="cellIs" dxfId="396" priority="415" operator="equal">
      <formula>"Moderado"</formula>
    </cfRule>
    <cfRule type="cellIs" dxfId="395" priority="416" operator="equal">
      <formula>"Bajo"</formula>
    </cfRule>
  </conditionalFormatting>
  <conditionalFormatting sqref="S24">
    <cfRule type="cellIs" dxfId="394" priority="408" operator="equal">
      <formula>"Catastrófico"</formula>
    </cfRule>
    <cfRule type="cellIs" dxfId="393" priority="409" operator="equal">
      <formula>"Mayor"</formula>
    </cfRule>
    <cfRule type="cellIs" dxfId="392" priority="410" operator="equal">
      <formula>"Moderado"</formula>
    </cfRule>
    <cfRule type="cellIs" dxfId="391" priority="411" operator="equal">
      <formula>"Menor"</formula>
    </cfRule>
    <cfRule type="cellIs" dxfId="390" priority="412" operator="equal">
      <formula>"Leve"</formula>
    </cfRule>
  </conditionalFormatting>
  <conditionalFormatting sqref="U24">
    <cfRule type="cellIs" dxfId="389" priority="404" operator="equal">
      <formula>"Extremo"</formula>
    </cfRule>
    <cfRule type="cellIs" dxfId="388" priority="405" operator="equal">
      <formula>"Alto"</formula>
    </cfRule>
    <cfRule type="cellIs" dxfId="387" priority="406" operator="equal">
      <formula>"Moderado"</formula>
    </cfRule>
    <cfRule type="cellIs" dxfId="386" priority="407" operator="equal">
      <formula>"Bajo"</formula>
    </cfRule>
  </conditionalFormatting>
  <conditionalFormatting sqref="S25">
    <cfRule type="cellIs" dxfId="385" priority="399" operator="equal">
      <formula>"Catastrófico"</formula>
    </cfRule>
    <cfRule type="cellIs" dxfId="384" priority="400" operator="equal">
      <formula>"Mayor"</formula>
    </cfRule>
    <cfRule type="cellIs" dxfId="383" priority="401" operator="equal">
      <formula>"Moderado"</formula>
    </cfRule>
    <cfRule type="cellIs" dxfId="382" priority="402" operator="equal">
      <formula>"Menor"</formula>
    </cfRule>
    <cfRule type="cellIs" dxfId="381" priority="403" operator="equal">
      <formula>"Leve"</formula>
    </cfRule>
  </conditionalFormatting>
  <conditionalFormatting sqref="U25">
    <cfRule type="cellIs" dxfId="380" priority="395" operator="equal">
      <formula>"Extremo"</formula>
    </cfRule>
    <cfRule type="cellIs" dxfId="379" priority="396" operator="equal">
      <formula>"Alto"</formula>
    </cfRule>
    <cfRule type="cellIs" dxfId="378" priority="397" operator="equal">
      <formula>"Moderado"</formula>
    </cfRule>
    <cfRule type="cellIs" dxfId="377" priority="398" operator="equal">
      <formula>"Bajo"</formula>
    </cfRule>
  </conditionalFormatting>
  <conditionalFormatting sqref="S26">
    <cfRule type="cellIs" dxfId="376" priority="390" operator="equal">
      <formula>"Catastrófico"</formula>
    </cfRule>
    <cfRule type="cellIs" dxfId="375" priority="391" operator="equal">
      <formula>"Mayor"</formula>
    </cfRule>
    <cfRule type="cellIs" dxfId="374" priority="392" operator="equal">
      <formula>"Moderado"</formula>
    </cfRule>
    <cfRule type="cellIs" dxfId="373" priority="393" operator="equal">
      <formula>"Menor"</formula>
    </cfRule>
    <cfRule type="cellIs" dxfId="372" priority="394" operator="equal">
      <formula>"Leve"</formula>
    </cfRule>
  </conditionalFormatting>
  <conditionalFormatting sqref="U26">
    <cfRule type="cellIs" dxfId="371" priority="386" operator="equal">
      <formula>"Extremo"</formula>
    </cfRule>
    <cfRule type="cellIs" dxfId="370" priority="387" operator="equal">
      <formula>"Alto"</formula>
    </cfRule>
    <cfRule type="cellIs" dxfId="369" priority="388" operator="equal">
      <formula>"Moderado"</formula>
    </cfRule>
    <cfRule type="cellIs" dxfId="368" priority="389" operator="equal">
      <formula>"Bajo"</formula>
    </cfRule>
  </conditionalFormatting>
  <conditionalFormatting sqref="S27">
    <cfRule type="cellIs" dxfId="367" priority="381" operator="equal">
      <formula>"Catastrófico"</formula>
    </cfRule>
    <cfRule type="cellIs" dxfId="366" priority="382" operator="equal">
      <formula>"Mayor"</formula>
    </cfRule>
    <cfRule type="cellIs" dxfId="365" priority="383" operator="equal">
      <formula>"Moderado"</formula>
    </cfRule>
    <cfRule type="cellIs" dxfId="364" priority="384" operator="equal">
      <formula>"Menor"</formula>
    </cfRule>
    <cfRule type="cellIs" dxfId="363" priority="385" operator="equal">
      <formula>"Leve"</formula>
    </cfRule>
  </conditionalFormatting>
  <conditionalFormatting sqref="U27">
    <cfRule type="cellIs" dxfId="362" priority="377" operator="equal">
      <formula>"Extremo"</formula>
    </cfRule>
    <cfRule type="cellIs" dxfId="361" priority="378" operator="equal">
      <formula>"Alto"</formula>
    </cfRule>
    <cfRule type="cellIs" dxfId="360" priority="379" operator="equal">
      <formula>"Moderado"</formula>
    </cfRule>
    <cfRule type="cellIs" dxfId="359" priority="380" operator="equal">
      <formula>"Bajo"</formula>
    </cfRule>
  </conditionalFormatting>
  <conditionalFormatting sqref="S28">
    <cfRule type="cellIs" dxfId="358" priority="372" operator="equal">
      <formula>"Catastrófico"</formula>
    </cfRule>
    <cfRule type="cellIs" dxfId="357" priority="373" operator="equal">
      <formula>"Mayor"</formula>
    </cfRule>
    <cfRule type="cellIs" dxfId="356" priority="374" operator="equal">
      <formula>"Moderado"</formula>
    </cfRule>
    <cfRule type="cellIs" dxfId="355" priority="375" operator="equal">
      <formula>"Menor"</formula>
    </cfRule>
    <cfRule type="cellIs" dxfId="354" priority="376" operator="equal">
      <formula>"Leve"</formula>
    </cfRule>
  </conditionalFormatting>
  <conditionalFormatting sqref="U28">
    <cfRule type="cellIs" dxfId="353" priority="368" operator="equal">
      <formula>"Extremo"</formula>
    </cfRule>
    <cfRule type="cellIs" dxfId="352" priority="369" operator="equal">
      <formula>"Alto"</formula>
    </cfRule>
    <cfRule type="cellIs" dxfId="351" priority="370" operator="equal">
      <formula>"Moderado"</formula>
    </cfRule>
    <cfRule type="cellIs" dxfId="350" priority="371" operator="equal">
      <formula>"Bajo"</formula>
    </cfRule>
  </conditionalFormatting>
  <conditionalFormatting sqref="S29">
    <cfRule type="cellIs" dxfId="349" priority="363" operator="equal">
      <formula>"Catastrófico"</formula>
    </cfRule>
    <cfRule type="cellIs" dxfId="348" priority="364" operator="equal">
      <formula>"Mayor"</formula>
    </cfRule>
    <cfRule type="cellIs" dxfId="347" priority="365" operator="equal">
      <formula>"Moderado"</formula>
    </cfRule>
    <cfRule type="cellIs" dxfId="346" priority="366" operator="equal">
      <formula>"Menor"</formula>
    </cfRule>
    <cfRule type="cellIs" dxfId="345" priority="367" operator="equal">
      <formula>"Leve"</formula>
    </cfRule>
  </conditionalFormatting>
  <conditionalFormatting sqref="U29">
    <cfRule type="cellIs" dxfId="344" priority="359" operator="equal">
      <formula>"Extremo"</formula>
    </cfRule>
    <cfRule type="cellIs" dxfId="343" priority="360" operator="equal">
      <formula>"Alto"</formula>
    </cfRule>
    <cfRule type="cellIs" dxfId="342" priority="361" operator="equal">
      <formula>"Moderado"</formula>
    </cfRule>
    <cfRule type="cellIs" dxfId="341" priority="362" operator="equal">
      <formula>"Bajo"</formula>
    </cfRule>
  </conditionalFormatting>
  <conditionalFormatting sqref="S30">
    <cfRule type="cellIs" dxfId="340" priority="354" operator="equal">
      <formula>"Catastrófico"</formula>
    </cfRule>
    <cfRule type="cellIs" dxfId="339" priority="355" operator="equal">
      <formula>"Mayor"</formula>
    </cfRule>
    <cfRule type="cellIs" dxfId="338" priority="356" operator="equal">
      <formula>"Moderado"</formula>
    </cfRule>
    <cfRule type="cellIs" dxfId="337" priority="357" operator="equal">
      <formula>"Menor"</formula>
    </cfRule>
    <cfRule type="cellIs" dxfId="336" priority="358" operator="equal">
      <formula>"Leve"</formula>
    </cfRule>
  </conditionalFormatting>
  <conditionalFormatting sqref="U30">
    <cfRule type="cellIs" dxfId="335" priority="350" operator="equal">
      <formula>"Extremo"</formula>
    </cfRule>
    <cfRule type="cellIs" dxfId="334" priority="351" operator="equal">
      <formula>"Alto"</formula>
    </cfRule>
    <cfRule type="cellIs" dxfId="333" priority="352" operator="equal">
      <formula>"Moderado"</formula>
    </cfRule>
    <cfRule type="cellIs" dxfId="332" priority="353" operator="equal">
      <formula>"Bajo"</formula>
    </cfRule>
  </conditionalFormatting>
  <conditionalFormatting sqref="S31">
    <cfRule type="cellIs" dxfId="331" priority="345" operator="equal">
      <formula>"Catastrófico"</formula>
    </cfRule>
    <cfRule type="cellIs" dxfId="330" priority="346" operator="equal">
      <formula>"Mayor"</formula>
    </cfRule>
    <cfRule type="cellIs" dxfId="329" priority="347" operator="equal">
      <formula>"Moderado"</formula>
    </cfRule>
    <cfRule type="cellIs" dxfId="328" priority="348" operator="equal">
      <formula>"Menor"</formula>
    </cfRule>
    <cfRule type="cellIs" dxfId="327" priority="349" operator="equal">
      <formula>"Leve"</formula>
    </cfRule>
  </conditionalFormatting>
  <conditionalFormatting sqref="U31">
    <cfRule type="cellIs" dxfId="326" priority="341" operator="equal">
      <formula>"Extremo"</formula>
    </cfRule>
    <cfRule type="cellIs" dxfId="325" priority="342" operator="equal">
      <formula>"Alto"</formula>
    </cfRule>
    <cfRule type="cellIs" dxfId="324" priority="343" operator="equal">
      <formula>"Moderado"</formula>
    </cfRule>
    <cfRule type="cellIs" dxfId="323" priority="344" operator="equal">
      <formula>"Bajo"</formula>
    </cfRule>
  </conditionalFormatting>
  <conditionalFormatting sqref="S32">
    <cfRule type="cellIs" dxfId="322" priority="336" operator="equal">
      <formula>"Catastrófico"</formula>
    </cfRule>
    <cfRule type="cellIs" dxfId="321" priority="337" operator="equal">
      <formula>"Mayor"</formula>
    </cfRule>
    <cfRule type="cellIs" dxfId="320" priority="338" operator="equal">
      <formula>"Moderado"</formula>
    </cfRule>
    <cfRule type="cellIs" dxfId="319" priority="339" operator="equal">
      <formula>"Menor"</formula>
    </cfRule>
    <cfRule type="cellIs" dxfId="318" priority="340" operator="equal">
      <formula>"Leve"</formula>
    </cfRule>
  </conditionalFormatting>
  <conditionalFormatting sqref="U32">
    <cfRule type="cellIs" dxfId="317" priority="332" operator="equal">
      <formula>"Extremo"</formula>
    </cfRule>
    <cfRule type="cellIs" dxfId="316" priority="333" operator="equal">
      <formula>"Alto"</formula>
    </cfRule>
    <cfRule type="cellIs" dxfId="315" priority="334" operator="equal">
      <formula>"Moderado"</formula>
    </cfRule>
    <cfRule type="cellIs" dxfId="314" priority="335" operator="equal">
      <formula>"Bajo"</formula>
    </cfRule>
  </conditionalFormatting>
  <conditionalFormatting sqref="S33">
    <cfRule type="cellIs" dxfId="313" priority="327" operator="equal">
      <formula>"Catastrófico"</formula>
    </cfRule>
    <cfRule type="cellIs" dxfId="312" priority="328" operator="equal">
      <formula>"Mayor"</formula>
    </cfRule>
    <cfRule type="cellIs" dxfId="311" priority="329" operator="equal">
      <formula>"Moderado"</formula>
    </cfRule>
    <cfRule type="cellIs" dxfId="310" priority="330" operator="equal">
      <formula>"Menor"</formula>
    </cfRule>
    <cfRule type="cellIs" dxfId="309" priority="331" operator="equal">
      <formula>"Leve"</formula>
    </cfRule>
  </conditionalFormatting>
  <conditionalFormatting sqref="U33">
    <cfRule type="cellIs" dxfId="308" priority="323" operator="equal">
      <formula>"Extremo"</formula>
    </cfRule>
    <cfRule type="cellIs" dxfId="307" priority="324" operator="equal">
      <formula>"Alto"</formula>
    </cfRule>
    <cfRule type="cellIs" dxfId="306" priority="325" operator="equal">
      <formula>"Moderado"</formula>
    </cfRule>
    <cfRule type="cellIs" dxfId="305" priority="326" operator="equal">
      <formula>"Bajo"</formula>
    </cfRule>
  </conditionalFormatting>
  <conditionalFormatting sqref="S34">
    <cfRule type="cellIs" dxfId="304" priority="318" operator="equal">
      <formula>"Catastrófico"</formula>
    </cfRule>
    <cfRule type="cellIs" dxfId="303" priority="319" operator="equal">
      <formula>"Mayor"</formula>
    </cfRule>
    <cfRule type="cellIs" dxfId="302" priority="320" operator="equal">
      <formula>"Moderado"</formula>
    </cfRule>
    <cfRule type="cellIs" dxfId="301" priority="321" operator="equal">
      <formula>"Menor"</formula>
    </cfRule>
    <cfRule type="cellIs" dxfId="300" priority="322" operator="equal">
      <formula>"Leve"</formula>
    </cfRule>
  </conditionalFormatting>
  <conditionalFormatting sqref="U34">
    <cfRule type="cellIs" dxfId="299" priority="314" operator="equal">
      <formula>"Extremo"</formula>
    </cfRule>
    <cfRule type="cellIs" dxfId="298" priority="315" operator="equal">
      <formula>"Alto"</formula>
    </cfRule>
    <cfRule type="cellIs" dxfId="297" priority="316" operator="equal">
      <formula>"Moderado"</formula>
    </cfRule>
    <cfRule type="cellIs" dxfId="296" priority="317" operator="equal">
      <formula>"Bajo"</formula>
    </cfRule>
  </conditionalFormatting>
  <conditionalFormatting sqref="S36">
    <cfRule type="cellIs" dxfId="286" priority="300" operator="equal">
      <formula>"Catastrófico"</formula>
    </cfRule>
    <cfRule type="cellIs" dxfId="285" priority="301" operator="equal">
      <formula>"Mayor"</formula>
    </cfRule>
    <cfRule type="cellIs" dxfId="284" priority="302" operator="equal">
      <formula>"Moderado"</formula>
    </cfRule>
    <cfRule type="cellIs" dxfId="283" priority="303" operator="equal">
      <formula>"Menor"</formula>
    </cfRule>
    <cfRule type="cellIs" dxfId="282" priority="304" operator="equal">
      <formula>"Leve"</formula>
    </cfRule>
  </conditionalFormatting>
  <conditionalFormatting sqref="U36">
    <cfRule type="cellIs" dxfId="281" priority="296" operator="equal">
      <formula>"Extremo"</formula>
    </cfRule>
    <cfRule type="cellIs" dxfId="280" priority="297" operator="equal">
      <formula>"Alto"</formula>
    </cfRule>
    <cfRule type="cellIs" dxfId="279" priority="298" operator="equal">
      <formula>"Moderado"</formula>
    </cfRule>
    <cfRule type="cellIs" dxfId="278" priority="299" operator="equal">
      <formula>"Bajo"</formula>
    </cfRule>
  </conditionalFormatting>
  <conditionalFormatting sqref="S37">
    <cfRule type="cellIs" dxfId="277" priority="291" operator="equal">
      <formula>"Catastrófico"</formula>
    </cfRule>
    <cfRule type="cellIs" dxfId="276" priority="292" operator="equal">
      <formula>"Mayor"</formula>
    </cfRule>
    <cfRule type="cellIs" dxfId="275" priority="293" operator="equal">
      <formula>"Moderado"</formula>
    </cfRule>
    <cfRule type="cellIs" dxfId="274" priority="294" operator="equal">
      <formula>"Menor"</formula>
    </cfRule>
    <cfRule type="cellIs" dxfId="273" priority="295" operator="equal">
      <formula>"Leve"</formula>
    </cfRule>
  </conditionalFormatting>
  <conditionalFormatting sqref="U37">
    <cfRule type="cellIs" dxfId="272" priority="287" operator="equal">
      <formula>"Extremo"</formula>
    </cfRule>
    <cfRule type="cellIs" dxfId="271" priority="288" operator="equal">
      <formula>"Alto"</formula>
    </cfRule>
    <cfRule type="cellIs" dxfId="270" priority="289" operator="equal">
      <formula>"Moderado"</formula>
    </cfRule>
    <cfRule type="cellIs" dxfId="269" priority="290" operator="equal">
      <formula>"Bajo"</formula>
    </cfRule>
  </conditionalFormatting>
  <conditionalFormatting sqref="S38">
    <cfRule type="cellIs" dxfId="268" priority="282" operator="equal">
      <formula>"Catastrófico"</formula>
    </cfRule>
    <cfRule type="cellIs" dxfId="267" priority="283" operator="equal">
      <formula>"Mayor"</formula>
    </cfRule>
    <cfRule type="cellIs" dxfId="266" priority="284" operator="equal">
      <formula>"Moderado"</formula>
    </cfRule>
    <cfRule type="cellIs" dxfId="265" priority="285" operator="equal">
      <formula>"Menor"</formula>
    </cfRule>
    <cfRule type="cellIs" dxfId="264" priority="286" operator="equal">
      <formula>"Leve"</formula>
    </cfRule>
  </conditionalFormatting>
  <conditionalFormatting sqref="U38">
    <cfRule type="cellIs" dxfId="263" priority="278" operator="equal">
      <formula>"Extremo"</formula>
    </cfRule>
    <cfRule type="cellIs" dxfId="262" priority="279" operator="equal">
      <formula>"Alto"</formula>
    </cfRule>
    <cfRule type="cellIs" dxfId="261" priority="280" operator="equal">
      <formula>"Moderado"</formula>
    </cfRule>
    <cfRule type="cellIs" dxfId="260" priority="281" operator="equal">
      <formula>"Bajo"</formula>
    </cfRule>
  </conditionalFormatting>
  <conditionalFormatting sqref="S39">
    <cfRule type="cellIs" dxfId="259" priority="273" operator="equal">
      <formula>"Catastrófico"</formula>
    </cfRule>
    <cfRule type="cellIs" dxfId="258" priority="274" operator="equal">
      <formula>"Mayor"</formula>
    </cfRule>
    <cfRule type="cellIs" dxfId="257" priority="275" operator="equal">
      <formula>"Moderado"</formula>
    </cfRule>
    <cfRule type="cellIs" dxfId="256" priority="276" operator="equal">
      <formula>"Menor"</formula>
    </cfRule>
    <cfRule type="cellIs" dxfId="255" priority="277" operator="equal">
      <formula>"Leve"</formula>
    </cfRule>
  </conditionalFormatting>
  <conditionalFormatting sqref="U39">
    <cfRule type="cellIs" dxfId="254" priority="269" operator="equal">
      <formula>"Extremo"</formula>
    </cfRule>
    <cfRule type="cellIs" dxfId="253" priority="270" operator="equal">
      <formula>"Alto"</formula>
    </cfRule>
    <cfRule type="cellIs" dxfId="252" priority="271" operator="equal">
      <formula>"Moderado"</formula>
    </cfRule>
    <cfRule type="cellIs" dxfId="251" priority="272" operator="equal">
      <formula>"Bajo"</formula>
    </cfRule>
  </conditionalFormatting>
  <conditionalFormatting sqref="S41">
    <cfRule type="cellIs" dxfId="241" priority="255" operator="equal">
      <formula>"Catastrófico"</formula>
    </cfRule>
    <cfRule type="cellIs" dxfId="240" priority="256" operator="equal">
      <formula>"Mayor"</formula>
    </cfRule>
    <cfRule type="cellIs" dxfId="239" priority="257" operator="equal">
      <formula>"Moderado"</formula>
    </cfRule>
    <cfRule type="cellIs" dxfId="238" priority="258" operator="equal">
      <formula>"Menor"</formula>
    </cfRule>
    <cfRule type="cellIs" dxfId="237" priority="259" operator="equal">
      <formula>"Leve"</formula>
    </cfRule>
  </conditionalFormatting>
  <conditionalFormatting sqref="U41">
    <cfRule type="cellIs" dxfId="236" priority="251" operator="equal">
      <formula>"Extremo"</formula>
    </cfRule>
    <cfRule type="cellIs" dxfId="235" priority="252" operator="equal">
      <formula>"Alto"</formula>
    </cfRule>
    <cfRule type="cellIs" dxfId="234" priority="253" operator="equal">
      <formula>"Moderado"</formula>
    </cfRule>
    <cfRule type="cellIs" dxfId="233" priority="254" operator="equal">
      <formula>"Bajo"</formula>
    </cfRule>
  </conditionalFormatting>
  <conditionalFormatting sqref="S43">
    <cfRule type="cellIs" dxfId="223" priority="237" operator="equal">
      <formula>"Catastrófico"</formula>
    </cfRule>
    <cfRule type="cellIs" dxfId="222" priority="238" operator="equal">
      <formula>"Mayor"</formula>
    </cfRule>
    <cfRule type="cellIs" dxfId="221" priority="239" operator="equal">
      <formula>"Moderado"</formula>
    </cfRule>
    <cfRule type="cellIs" dxfId="220" priority="240" operator="equal">
      <formula>"Menor"</formula>
    </cfRule>
    <cfRule type="cellIs" dxfId="219" priority="241" operator="equal">
      <formula>"Leve"</formula>
    </cfRule>
  </conditionalFormatting>
  <conditionalFormatting sqref="U43">
    <cfRule type="cellIs" dxfId="218" priority="233" operator="equal">
      <formula>"Extremo"</formula>
    </cfRule>
    <cfRule type="cellIs" dxfId="217" priority="234" operator="equal">
      <formula>"Alto"</formula>
    </cfRule>
    <cfRule type="cellIs" dxfId="216" priority="235" operator="equal">
      <formula>"Moderado"</formula>
    </cfRule>
    <cfRule type="cellIs" dxfId="215" priority="236" operator="equal">
      <formula>"Bajo"</formula>
    </cfRule>
  </conditionalFormatting>
  <conditionalFormatting sqref="S44">
    <cfRule type="cellIs" dxfId="214" priority="228" operator="equal">
      <formula>"Catastrófico"</formula>
    </cfRule>
    <cfRule type="cellIs" dxfId="213" priority="229" operator="equal">
      <formula>"Mayor"</formula>
    </cfRule>
    <cfRule type="cellIs" dxfId="212" priority="230" operator="equal">
      <formula>"Moderado"</formula>
    </cfRule>
    <cfRule type="cellIs" dxfId="211" priority="231" operator="equal">
      <formula>"Menor"</formula>
    </cfRule>
    <cfRule type="cellIs" dxfId="210" priority="232" operator="equal">
      <formula>"Leve"</formula>
    </cfRule>
  </conditionalFormatting>
  <conditionalFormatting sqref="U44">
    <cfRule type="cellIs" dxfId="209" priority="224" operator="equal">
      <formula>"Extremo"</formula>
    </cfRule>
    <cfRule type="cellIs" dxfId="208" priority="225" operator="equal">
      <formula>"Alto"</formula>
    </cfRule>
    <cfRule type="cellIs" dxfId="207" priority="226" operator="equal">
      <formula>"Moderado"</formula>
    </cfRule>
    <cfRule type="cellIs" dxfId="206" priority="227" operator="equal">
      <formula>"Bajo"</formula>
    </cfRule>
  </conditionalFormatting>
  <conditionalFormatting sqref="S45">
    <cfRule type="cellIs" dxfId="205" priority="219" operator="equal">
      <formula>"Catastrófico"</formula>
    </cfRule>
    <cfRule type="cellIs" dxfId="204" priority="220" operator="equal">
      <formula>"Mayor"</formula>
    </cfRule>
    <cfRule type="cellIs" dxfId="203" priority="221" operator="equal">
      <formula>"Moderado"</formula>
    </cfRule>
    <cfRule type="cellIs" dxfId="202" priority="222" operator="equal">
      <formula>"Menor"</formula>
    </cfRule>
    <cfRule type="cellIs" dxfId="201" priority="223" operator="equal">
      <formula>"Leve"</formula>
    </cfRule>
  </conditionalFormatting>
  <conditionalFormatting sqref="U45">
    <cfRule type="cellIs" dxfId="200" priority="215" operator="equal">
      <formula>"Extremo"</formula>
    </cfRule>
    <cfRule type="cellIs" dxfId="199" priority="216" operator="equal">
      <formula>"Alto"</formula>
    </cfRule>
    <cfRule type="cellIs" dxfId="198" priority="217" operator="equal">
      <formula>"Moderado"</formula>
    </cfRule>
    <cfRule type="cellIs" dxfId="197" priority="218" operator="equal">
      <formula>"Bajo"</formula>
    </cfRule>
  </conditionalFormatting>
  <conditionalFormatting sqref="S46">
    <cfRule type="cellIs" dxfId="196" priority="210" operator="equal">
      <formula>"Catastrófico"</formula>
    </cfRule>
    <cfRule type="cellIs" dxfId="195" priority="211" operator="equal">
      <formula>"Mayor"</formula>
    </cfRule>
    <cfRule type="cellIs" dxfId="194" priority="212" operator="equal">
      <formula>"Moderado"</formula>
    </cfRule>
    <cfRule type="cellIs" dxfId="193" priority="213" operator="equal">
      <formula>"Menor"</formula>
    </cfRule>
    <cfRule type="cellIs" dxfId="192" priority="214" operator="equal">
      <formula>"Leve"</formula>
    </cfRule>
  </conditionalFormatting>
  <conditionalFormatting sqref="U46">
    <cfRule type="cellIs" dxfId="191" priority="206" operator="equal">
      <formula>"Extremo"</formula>
    </cfRule>
    <cfRule type="cellIs" dxfId="190" priority="207" operator="equal">
      <formula>"Alto"</formula>
    </cfRule>
    <cfRule type="cellIs" dxfId="189" priority="208" operator="equal">
      <formula>"Moderado"</formula>
    </cfRule>
    <cfRule type="cellIs" dxfId="188" priority="209" operator="equal">
      <formula>"Bajo"</formula>
    </cfRule>
  </conditionalFormatting>
  <conditionalFormatting sqref="S48">
    <cfRule type="cellIs" dxfId="178" priority="192" operator="equal">
      <formula>"Catastrófico"</formula>
    </cfRule>
    <cfRule type="cellIs" dxfId="177" priority="193" operator="equal">
      <formula>"Mayor"</formula>
    </cfRule>
    <cfRule type="cellIs" dxfId="176" priority="194" operator="equal">
      <formula>"Moderado"</formula>
    </cfRule>
    <cfRule type="cellIs" dxfId="175" priority="195" operator="equal">
      <formula>"Menor"</formula>
    </cfRule>
    <cfRule type="cellIs" dxfId="174" priority="196" operator="equal">
      <formula>"Leve"</formula>
    </cfRule>
  </conditionalFormatting>
  <conditionalFormatting sqref="U48">
    <cfRule type="cellIs" dxfId="173" priority="188" operator="equal">
      <formula>"Extremo"</formula>
    </cfRule>
    <cfRule type="cellIs" dxfId="172" priority="189" operator="equal">
      <formula>"Alto"</formula>
    </cfRule>
    <cfRule type="cellIs" dxfId="171" priority="190" operator="equal">
      <formula>"Moderado"</formula>
    </cfRule>
    <cfRule type="cellIs" dxfId="170" priority="191" operator="equal">
      <formula>"Bajo"</formula>
    </cfRule>
  </conditionalFormatting>
  <conditionalFormatting sqref="S49">
    <cfRule type="cellIs" dxfId="169" priority="183" operator="equal">
      <formula>"Catastrófico"</formula>
    </cfRule>
    <cfRule type="cellIs" dxfId="168" priority="184" operator="equal">
      <formula>"Mayor"</formula>
    </cfRule>
    <cfRule type="cellIs" dxfId="167" priority="185" operator="equal">
      <formula>"Moderado"</formula>
    </cfRule>
    <cfRule type="cellIs" dxfId="166" priority="186" operator="equal">
      <formula>"Menor"</formula>
    </cfRule>
    <cfRule type="cellIs" dxfId="165" priority="187" operator="equal">
      <formula>"Leve"</formula>
    </cfRule>
  </conditionalFormatting>
  <conditionalFormatting sqref="U49">
    <cfRule type="cellIs" dxfId="164" priority="179" operator="equal">
      <formula>"Extremo"</formula>
    </cfRule>
    <cfRule type="cellIs" dxfId="163" priority="180" operator="equal">
      <formula>"Alto"</formula>
    </cfRule>
    <cfRule type="cellIs" dxfId="162" priority="181" operator="equal">
      <formula>"Moderado"</formula>
    </cfRule>
    <cfRule type="cellIs" dxfId="161" priority="182" operator="equal">
      <formula>"Bajo"</formula>
    </cfRule>
  </conditionalFormatting>
  <conditionalFormatting sqref="S51">
    <cfRule type="cellIs" dxfId="151" priority="165" operator="equal">
      <formula>"Catastrófico"</formula>
    </cfRule>
    <cfRule type="cellIs" dxfId="150" priority="166" operator="equal">
      <formula>"Mayor"</formula>
    </cfRule>
    <cfRule type="cellIs" dxfId="149" priority="167" operator="equal">
      <formula>"Moderado"</formula>
    </cfRule>
    <cfRule type="cellIs" dxfId="148" priority="168" operator="equal">
      <formula>"Menor"</formula>
    </cfRule>
    <cfRule type="cellIs" dxfId="147" priority="169" operator="equal">
      <formula>"Leve"</formula>
    </cfRule>
  </conditionalFormatting>
  <conditionalFormatting sqref="U51">
    <cfRule type="cellIs" dxfId="146" priority="161" operator="equal">
      <formula>"Extremo"</formula>
    </cfRule>
    <cfRule type="cellIs" dxfId="145" priority="162" operator="equal">
      <formula>"Alto"</formula>
    </cfRule>
    <cfRule type="cellIs" dxfId="144" priority="163" operator="equal">
      <formula>"Moderado"</formula>
    </cfRule>
    <cfRule type="cellIs" dxfId="143" priority="164" operator="equal">
      <formula>"Bajo"</formula>
    </cfRule>
  </conditionalFormatting>
  <conditionalFormatting sqref="S52">
    <cfRule type="cellIs" dxfId="142" priority="156" operator="equal">
      <formula>"Catastrófico"</formula>
    </cfRule>
    <cfRule type="cellIs" dxfId="141" priority="157" operator="equal">
      <formula>"Mayor"</formula>
    </cfRule>
    <cfRule type="cellIs" dxfId="140" priority="158" operator="equal">
      <formula>"Moderado"</formula>
    </cfRule>
    <cfRule type="cellIs" dxfId="139" priority="159" operator="equal">
      <formula>"Menor"</formula>
    </cfRule>
    <cfRule type="cellIs" dxfId="138" priority="160" operator="equal">
      <formula>"Leve"</formula>
    </cfRule>
  </conditionalFormatting>
  <conditionalFormatting sqref="U52">
    <cfRule type="cellIs" dxfId="137" priority="152" operator="equal">
      <formula>"Extremo"</formula>
    </cfRule>
    <cfRule type="cellIs" dxfId="136" priority="153" operator="equal">
      <formula>"Alto"</formula>
    </cfRule>
    <cfRule type="cellIs" dxfId="135" priority="154" operator="equal">
      <formula>"Moderado"</formula>
    </cfRule>
    <cfRule type="cellIs" dxfId="134" priority="155" operator="equal">
      <formula>"Bajo"</formula>
    </cfRule>
  </conditionalFormatting>
  <conditionalFormatting sqref="S53">
    <cfRule type="cellIs" dxfId="133" priority="147" operator="equal">
      <formula>"Catastrófico"</formula>
    </cfRule>
    <cfRule type="cellIs" dxfId="132" priority="148" operator="equal">
      <formula>"Mayor"</formula>
    </cfRule>
    <cfRule type="cellIs" dxfId="131" priority="149" operator="equal">
      <formula>"Moderado"</formula>
    </cfRule>
    <cfRule type="cellIs" dxfId="130" priority="150" operator="equal">
      <formula>"Menor"</formula>
    </cfRule>
    <cfRule type="cellIs" dxfId="129" priority="151" operator="equal">
      <formula>"Leve"</formula>
    </cfRule>
  </conditionalFormatting>
  <conditionalFormatting sqref="U53">
    <cfRule type="cellIs" dxfId="128" priority="143" operator="equal">
      <formula>"Extremo"</formula>
    </cfRule>
    <cfRule type="cellIs" dxfId="127" priority="144" operator="equal">
      <formula>"Alto"</formula>
    </cfRule>
    <cfRule type="cellIs" dxfId="126" priority="145" operator="equal">
      <formula>"Moderado"</formula>
    </cfRule>
    <cfRule type="cellIs" dxfId="125" priority="146" operator="equal">
      <formula>"Bajo"</formula>
    </cfRule>
  </conditionalFormatting>
  <conditionalFormatting sqref="S55">
    <cfRule type="cellIs" dxfId="115" priority="129" operator="equal">
      <formula>"Catastrófico"</formula>
    </cfRule>
    <cfRule type="cellIs" dxfId="114" priority="130" operator="equal">
      <formula>"Mayor"</formula>
    </cfRule>
    <cfRule type="cellIs" dxfId="113" priority="131" operator="equal">
      <formula>"Moderado"</formula>
    </cfRule>
    <cfRule type="cellIs" dxfId="112" priority="132" operator="equal">
      <formula>"Menor"</formula>
    </cfRule>
    <cfRule type="cellIs" dxfId="111" priority="133" operator="equal">
      <formula>"Leve"</formula>
    </cfRule>
  </conditionalFormatting>
  <conditionalFormatting sqref="U55">
    <cfRule type="cellIs" dxfId="110" priority="125" operator="equal">
      <formula>"Extremo"</formula>
    </cfRule>
    <cfRule type="cellIs" dxfId="109" priority="126" operator="equal">
      <formula>"Alto"</formula>
    </cfRule>
    <cfRule type="cellIs" dxfId="108" priority="127" operator="equal">
      <formula>"Moderado"</formula>
    </cfRule>
    <cfRule type="cellIs" dxfId="107" priority="128" operator="equal">
      <formula>"Bajo"</formula>
    </cfRule>
  </conditionalFormatting>
  <conditionalFormatting sqref="S56">
    <cfRule type="cellIs" dxfId="106" priority="120" operator="equal">
      <formula>"Catastrófico"</formula>
    </cfRule>
    <cfRule type="cellIs" dxfId="105" priority="121" operator="equal">
      <formula>"Mayor"</formula>
    </cfRule>
    <cfRule type="cellIs" dxfId="104" priority="122" operator="equal">
      <formula>"Moderado"</formula>
    </cfRule>
    <cfRule type="cellIs" dxfId="103" priority="123" operator="equal">
      <formula>"Menor"</formula>
    </cfRule>
    <cfRule type="cellIs" dxfId="102" priority="124" operator="equal">
      <formula>"Leve"</formula>
    </cfRule>
  </conditionalFormatting>
  <conditionalFormatting sqref="U56">
    <cfRule type="cellIs" dxfId="101" priority="116" operator="equal">
      <formula>"Extremo"</formula>
    </cfRule>
    <cfRule type="cellIs" dxfId="100" priority="117" operator="equal">
      <formula>"Alto"</formula>
    </cfRule>
    <cfRule type="cellIs" dxfId="99" priority="118" operator="equal">
      <formula>"Moderado"</formula>
    </cfRule>
    <cfRule type="cellIs" dxfId="98" priority="119" operator="equal">
      <formula>"Bajo"</formula>
    </cfRule>
  </conditionalFormatting>
  <conditionalFormatting sqref="S57">
    <cfRule type="cellIs" dxfId="97" priority="111" operator="equal">
      <formula>"Catastrófico"</formula>
    </cfRule>
    <cfRule type="cellIs" dxfId="96" priority="112" operator="equal">
      <formula>"Mayor"</formula>
    </cfRule>
    <cfRule type="cellIs" dxfId="95" priority="113" operator="equal">
      <formula>"Moderado"</formula>
    </cfRule>
    <cfRule type="cellIs" dxfId="94" priority="114" operator="equal">
      <formula>"Menor"</formula>
    </cfRule>
    <cfRule type="cellIs" dxfId="93" priority="115" operator="equal">
      <formula>"Leve"</formula>
    </cfRule>
  </conditionalFormatting>
  <conditionalFormatting sqref="U57">
    <cfRule type="cellIs" dxfId="92" priority="107" operator="equal">
      <formula>"Extremo"</formula>
    </cfRule>
    <cfRule type="cellIs" dxfId="91" priority="108" operator="equal">
      <formula>"Alto"</formula>
    </cfRule>
    <cfRule type="cellIs" dxfId="90" priority="109" operator="equal">
      <formula>"Moderado"</formula>
    </cfRule>
    <cfRule type="cellIs" dxfId="89" priority="110" operator="equal">
      <formula>"Bajo"</formula>
    </cfRule>
  </conditionalFormatting>
  <conditionalFormatting sqref="S58">
    <cfRule type="cellIs" dxfId="88" priority="102" operator="equal">
      <formula>"Catastrófico"</formula>
    </cfRule>
    <cfRule type="cellIs" dxfId="87" priority="103" operator="equal">
      <formula>"Mayor"</formula>
    </cfRule>
    <cfRule type="cellIs" dxfId="86" priority="104" operator="equal">
      <formula>"Moderado"</formula>
    </cfRule>
    <cfRule type="cellIs" dxfId="85" priority="105" operator="equal">
      <formula>"Menor"</formula>
    </cfRule>
    <cfRule type="cellIs" dxfId="84" priority="106" operator="equal">
      <formula>"Leve"</formula>
    </cfRule>
  </conditionalFormatting>
  <conditionalFormatting sqref="U58">
    <cfRule type="cellIs" dxfId="83" priority="98" operator="equal">
      <formula>"Extremo"</formula>
    </cfRule>
    <cfRule type="cellIs" dxfId="82" priority="99" operator="equal">
      <formula>"Alto"</formula>
    </cfRule>
    <cfRule type="cellIs" dxfId="81" priority="100" operator="equal">
      <formula>"Moderado"</formula>
    </cfRule>
    <cfRule type="cellIs" dxfId="80" priority="101" operator="equal">
      <formula>"Bajo"</formula>
    </cfRule>
  </conditionalFormatting>
  <conditionalFormatting sqref="S59">
    <cfRule type="cellIs" dxfId="79" priority="93" operator="equal">
      <formula>"Catastrófico"</formula>
    </cfRule>
    <cfRule type="cellIs" dxfId="78" priority="94" operator="equal">
      <formula>"Mayor"</formula>
    </cfRule>
    <cfRule type="cellIs" dxfId="77" priority="95" operator="equal">
      <formula>"Moderado"</formula>
    </cfRule>
    <cfRule type="cellIs" dxfId="76" priority="96" operator="equal">
      <formula>"Menor"</formula>
    </cfRule>
    <cfRule type="cellIs" dxfId="75" priority="97" operator="equal">
      <formula>"Leve"</formula>
    </cfRule>
  </conditionalFormatting>
  <conditionalFormatting sqref="U59">
    <cfRule type="cellIs" dxfId="74" priority="89" operator="equal">
      <formula>"Extremo"</formula>
    </cfRule>
    <cfRule type="cellIs" dxfId="73" priority="90" operator="equal">
      <formula>"Alto"</formula>
    </cfRule>
    <cfRule type="cellIs" dxfId="72" priority="91" operator="equal">
      <formula>"Moderado"</formula>
    </cfRule>
    <cfRule type="cellIs" dxfId="71" priority="92" operator="equal">
      <formula>"Bajo"</formula>
    </cfRule>
  </conditionalFormatting>
  <conditionalFormatting sqref="S60">
    <cfRule type="cellIs" dxfId="70" priority="84" operator="equal">
      <formula>"Catastrófico"</formula>
    </cfRule>
    <cfRule type="cellIs" dxfId="69" priority="85" operator="equal">
      <formula>"Mayor"</formula>
    </cfRule>
    <cfRule type="cellIs" dxfId="68" priority="86" operator="equal">
      <formula>"Moderado"</formula>
    </cfRule>
    <cfRule type="cellIs" dxfId="67" priority="87" operator="equal">
      <formula>"Menor"</formula>
    </cfRule>
    <cfRule type="cellIs" dxfId="66" priority="88" operator="equal">
      <formula>"Leve"</formula>
    </cfRule>
  </conditionalFormatting>
  <conditionalFormatting sqref="U60">
    <cfRule type="cellIs" dxfId="65" priority="80" operator="equal">
      <formula>"Extremo"</formula>
    </cfRule>
    <cfRule type="cellIs" dxfId="64" priority="81" operator="equal">
      <formula>"Alto"</formula>
    </cfRule>
    <cfRule type="cellIs" dxfId="63" priority="82" operator="equal">
      <formula>"Moderado"</formula>
    </cfRule>
    <cfRule type="cellIs" dxfId="62" priority="83" operator="equal">
      <formula>"Bajo"</formula>
    </cfRule>
  </conditionalFormatting>
  <conditionalFormatting sqref="S66">
    <cfRule type="cellIs" dxfId="16" priority="30" operator="equal">
      <formula>"Catastrófico"</formula>
    </cfRule>
    <cfRule type="cellIs" dxfId="15" priority="31" operator="equal">
      <formula>"Mayor"</formula>
    </cfRule>
    <cfRule type="cellIs" dxfId="14" priority="32" operator="equal">
      <formula>"Moderado"</formula>
    </cfRule>
    <cfRule type="cellIs" dxfId="13" priority="33" operator="equal">
      <formula>"Menor"</formula>
    </cfRule>
    <cfRule type="cellIs" dxfId="12" priority="34" operator="equal">
      <formula>"Leve"</formula>
    </cfRule>
  </conditionalFormatting>
  <conditionalFormatting sqref="U66">
    <cfRule type="cellIs" dxfId="11" priority="26" operator="equal">
      <formula>"Extremo"</formula>
    </cfRule>
    <cfRule type="cellIs" dxfId="10" priority="27" operator="equal">
      <formula>"Alto"</formula>
    </cfRule>
    <cfRule type="cellIs" dxfId="9" priority="28" operator="equal">
      <formula>"Moderado"</formula>
    </cfRule>
    <cfRule type="cellIs" dxfId="8" priority="29" operator="equal">
      <formula>"Bajo"</formula>
    </cfRule>
  </conditionalFormatting>
  <conditionalFormatting sqref="AJ15">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disablePrompts="1" count="5">
    <dataValidation type="list" allowBlank="1" showInputMessage="1" showErrorMessage="1" sqref="D37:D39 D41:D42 D56:D60" xr:uid="{F5ADEA7E-591B-4CED-985D-81127EDADDB1}">
      <formula1>"Riesgo de gestión, Riesgo de Corrupción, Riesgo de Seguridad Digital"</formula1>
    </dataValidation>
    <dataValidation allowBlank="1" showInputMessage="1" showErrorMessage="1" promptTitle="Riesgos de seguridad digital" prompt="La probabilidad y el impacto se determinan con base a la amenaza, no en las vulnerabilidades." sqref="L14" xr:uid="{F62D77C3-E08A-4171-A0CF-2BB5F0ED9C30}"/>
    <dataValidation type="list" allowBlank="1" showInputMessage="1" showErrorMessage="1" sqref="I60 I27:I28 I23 I32 I37 I39 I41 I48 I43 I56 I15 I17:I18" xr:uid="{7DBFF382-DE82-441A-B295-66664FE70D78}">
      <mc:AlternateContent xmlns:x12ac="http://schemas.microsoft.com/office/spreadsheetml/2011/1/ac" xmlns:mc="http://schemas.openxmlformats.org/markup-compatibility/2006">
        <mc:Choice Requires="x12ac">
          <x12ac:list>No Aplica, Confidencialidad, Integridad, Disponibilidad, Confidencialidad e Integridad, Confidencialidad y Disponibilidad, Integridad y Disponibilidad," Confidencialidad, Integridad y Disponibilidad"</x12ac:list>
        </mc:Choice>
        <mc:Fallback>
          <formula1>"No Aplica, Confidencialidad, Integridad, Disponibilidad, Confidencialidad e Integridad, Confidencialidad y Disponibilidad, Integridad y Disponibilidad, Confidencialidad, Integridad y Disponibilidad"</formula1>
        </mc:Fallback>
      </mc:AlternateContent>
    </dataValidation>
    <dataValidation type="list" allowBlank="1" showInputMessage="1" showErrorMessage="1" sqref="J27:J28 J23 J32 J37 J39 J41 J48 J43 J56 J60 J15 J17:J18" xr:uid="{AB6D2D28-0E41-4B1E-BEF5-AE28D88FE85A}">
      <formula1>"No Aplica, Información, Hardware, Software, Servicios, Personas, Instalaciones"</formula1>
    </dataValidation>
    <dataValidation type="list" allowBlank="1" showInputMessage="1" showErrorMessage="1" sqref="D27:D36 D23 D43:D55 D17:D18" xr:uid="{AC1098BC-BFF9-432F-811E-9BC65F91B4F1}">
      <formula1>"Riesgo de gestión, Riesgo de Seguridad Digital"</formula1>
    </dataValidation>
  </dataValidations>
  <pageMargins left="0.7" right="0.7" top="0.75" bottom="0.75" header="0.3" footer="0.3"/>
  <pageSetup scale="1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O149"/>
  <sheetViews>
    <sheetView topLeftCell="A20" zoomScale="25" zoomScaleNormal="40" workbookViewId="0">
      <selection activeCell="AW51" sqref="AW51"/>
    </sheetView>
  </sheetViews>
  <sheetFormatPr baseColWidth="10" defaultColWidth="11.5" defaultRowHeight="15"/>
  <cols>
    <col min="2" max="4" width="5.6640625" customWidth="1"/>
    <col min="5" max="9" width="8" customWidth="1"/>
    <col min="10" max="10" width="15.5" style="254" bestFit="1" customWidth="1"/>
    <col min="11" max="20" width="16" style="254" customWidth="1"/>
    <col min="21" max="21" width="15.5" style="254" bestFit="1" customWidth="1"/>
    <col min="22" max="24" width="18.83203125" style="254" bestFit="1" customWidth="1"/>
    <col min="25" max="29" width="16" style="254" customWidth="1"/>
    <col min="30" max="31" width="15.5" style="254" bestFit="1" customWidth="1"/>
    <col min="32" max="32" width="18.83203125" style="254" bestFit="1" customWidth="1"/>
    <col min="33" max="33" width="16" style="254" customWidth="1"/>
    <col min="34" max="35" width="18.83203125" style="254" bestFit="1" customWidth="1"/>
    <col min="36" max="36" width="14.83203125" style="254" bestFit="1" customWidth="1"/>
    <col min="37" max="38" width="16" style="254" customWidth="1"/>
    <col min="39" max="39" width="18.1640625" style="254" bestFit="1" customWidth="1"/>
    <col min="40" max="40" width="15.5" style="254" bestFit="1" customWidth="1"/>
    <col min="41" max="41" width="16" style="254" customWidth="1"/>
    <col min="42" max="42" width="18.83203125" style="254" bestFit="1" customWidth="1"/>
    <col min="43" max="44" width="16" style="254" customWidth="1"/>
    <col min="45" max="45" width="14.83203125" style="254" bestFit="1" customWidth="1"/>
    <col min="46" max="47" width="16" style="254" customWidth="1"/>
    <col min="48" max="49" width="18.1640625" style="254" bestFit="1" customWidth="1"/>
    <col min="50" max="51" width="16" style="254" customWidth="1"/>
    <col min="52" max="52" width="18.83203125" style="254" bestFit="1" customWidth="1"/>
    <col min="53" max="54" width="16" style="254" customWidth="1"/>
    <col min="55" max="55" width="14.83203125" style="254" bestFit="1" customWidth="1"/>
    <col min="56" max="56" width="18.1640625" style="254" bestFit="1" customWidth="1"/>
    <col min="57" max="58" width="8.1640625" style="254" bestFit="1" customWidth="1"/>
    <col min="59" max="59" width="18.1640625" style="254" bestFit="1" customWidth="1"/>
    <col min="61" max="66" width="5.6640625" customWidth="1"/>
  </cols>
  <sheetData>
    <row r="1" spans="1:119" ht="70" customHeight="1">
      <c r="A1" s="32"/>
      <c r="B1" s="32"/>
      <c r="C1" s="32"/>
      <c r="D1" s="32"/>
      <c r="E1" s="32"/>
      <c r="F1" s="32"/>
      <c r="G1" s="32"/>
      <c r="H1" s="32"/>
      <c r="I1" s="3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row>
    <row r="2" spans="1:119" ht="70" customHeight="1">
      <c r="A2" s="32"/>
      <c r="B2" s="509" t="s">
        <v>137</v>
      </c>
      <c r="C2" s="509"/>
      <c r="D2" s="509"/>
      <c r="E2" s="509"/>
      <c r="F2" s="509"/>
      <c r="G2" s="509"/>
      <c r="H2" s="509"/>
      <c r="I2" s="509"/>
      <c r="J2" s="510" t="s">
        <v>15</v>
      </c>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row>
    <row r="3" spans="1:119" ht="70" customHeight="1">
      <c r="A3" s="32"/>
      <c r="B3" s="509"/>
      <c r="C3" s="509"/>
      <c r="D3" s="509"/>
      <c r="E3" s="509"/>
      <c r="F3" s="509"/>
      <c r="G3" s="509"/>
      <c r="H3" s="509"/>
      <c r="I3" s="509"/>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row>
    <row r="4" spans="1:119" ht="70" customHeight="1" thickBot="1">
      <c r="A4" s="32"/>
      <c r="B4" s="509"/>
      <c r="C4" s="509"/>
      <c r="D4" s="509"/>
      <c r="E4" s="509"/>
      <c r="F4" s="509"/>
      <c r="G4" s="509"/>
      <c r="H4" s="509"/>
      <c r="I4" s="509"/>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row>
    <row r="5" spans="1:119" ht="70" customHeight="1">
      <c r="A5" s="32"/>
      <c r="B5" s="507" t="s">
        <v>138</v>
      </c>
      <c r="C5" s="507"/>
      <c r="D5" s="508"/>
      <c r="E5" s="498" t="s">
        <v>139</v>
      </c>
      <c r="F5" s="499"/>
      <c r="G5" s="499"/>
      <c r="H5" s="499"/>
      <c r="I5" s="500"/>
      <c r="J5" s="181" t="e">
        <f>IF(AND('Mapa final'!#REF!="Muy Alta",'Mapa final'!#REF!="Catastrófico"),CONCATENATE("R",'Mapa final'!#REF!),"")</f>
        <v>#REF!</v>
      </c>
      <c r="K5" s="182" t="e">
        <f>IF(AND('Mapa final'!#REF!="Muy Alta",'Mapa final'!#REF!="Leve"),CONCATENATE("R",'Mapa final'!#REF!),"")</f>
        <v>#REF!</v>
      </c>
      <c r="L5" s="182" t="e">
        <f>IF(AND('Mapa final'!#REF!="Muy Alta",'Mapa final'!#REF!="Leve"),CONCATENATE("R",'Mapa final'!#REF!),"")</f>
        <v>#REF!</v>
      </c>
      <c r="M5" s="182" t="e">
        <f>IF(AND('Mapa final'!#REF!="Muy Alta",'Mapa final'!#REF!="Leve"),CONCATENATE("R",'Mapa final'!#REF!),"")</f>
        <v>#REF!</v>
      </c>
      <c r="N5" s="182" t="e">
        <f>IF(AND('Mapa final'!#REF!="Muy Alta",'Mapa final'!#REF!="Leve"),CONCATENATE("R",'Mapa final'!#REF!),"")</f>
        <v>#REF!</v>
      </c>
      <c r="O5" s="182" t="e">
        <f>IF(AND('Mapa final'!#REF!="Muy Alta",'Mapa final'!#REF!="Leve"),CONCATENATE("R",'Mapa final'!#REF!),"")</f>
        <v>#REF!</v>
      </c>
      <c r="P5" s="182" t="e">
        <f>IF(AND('Mapa final'!#REF!="Muy Alta",'Mapa final'!#REF!="Leve"),CONCATENATE("R",'Mapa final'!#REF!),"")</f>
        <v>#REF!</v>
      </c>
      <c r="Q5" s="182" t="e">
        <f>IF(AND('Mapa final'!#REF!="Muy Alta",'Mapa final'!#REF!="Leve"),CONCATENATE("R",'Mapa final'!#REF!),"")</f>
        <v>#REF!</v>
      </c>
      <c r="R5" s="182" t="str">
        <f>IF(AND('Mapa final'!$O$16="Muy Alta",'Mapa final'!$S$16="Leve"),CONCATENATE("R",'Mapa final'!$A$16),"")</f>
        <v/>
      </c>
      <c r="S5" s="183" t="e">
        <f>IF(AND('Mapa final'!#REF!="Muy Alta",'Mapa final'!#REF!="Leve"),CONCATENATE("R",'Mapa final'!#REF!),"")</f>
        <v>#REF!</v>
      </c>
      <c r="T5" s="181" t="e">
        <f>IF(AND('Mapa final'!#REF!="Muy Alta",'Mapa final'!#REF!="Menor"),CONCATENATE("R",'Mapa final'!#REF!),"")</f>
        <v>#REF!</v>
      </c>
      <c r="U5" s="182" t="e">
        <f>IF(AND('Mapa final'!#REF!="Muy Alta",'Mapa final'!#REF!="Menor"),CONCATENATE("R",'Mapa final'!#REF!),"")</f>
        <v>#REF!</v>
      </c>
      <c r="V5" s="182" t="e">
        <f>IF(AND('Mapa final'!#REF!="Muy Alta",'Mapa final'!#REF!="Menor"),CONCATENATE("R",'Mapa final'!#REF!),"")</f>
        <v>#REF!</v>
      </c>
      <c r="W5" s="182" t="e">
        <f>IF(AND('Mapa final'!#REF!="Muy Alta",'Mapa final'!#REF!="Menor"),CONCATENATE("R",'Mapa final'!#REF!),"")</f>
        <v>#REF!</v>
      </c>
      <c r="X5" s="182" t="e">
        <f>IF(AND('Mapa final'!#REF!="Muy Alta",'Mapa final'!#REF!="Menor"),CONCATENATE("R",'Mapa final'!#REF!),"")</f>
        <v>#REF!</v>
      </c>
      <c r="Y5" s="182" t="e">
        <f>IF(AND('Mapa final'!#REF!="Muy Alta",'Mapa final'!#REF!="Menor"),CONCATENATE("R",'Mapa final'!#REF!),"")</f>
        <v>#REF!</v>
      </c>
      <c r="Z5" s="182" t="e">
        <f>IF(AND('Mapa final'!#REF!="Muy Alta",'Mapa final'!#REF!="Menor"),CONCATENATE("R",'Mapa final'!#REF!),"")</f>
        <v>#REF!</v>
      </c>
      <c r="AA5" s="182" t="e">
        <f>IF(AND('Mapa final'!#REF!="Muy Alta",'Mapa final'!#REF!="Menor"),CONCATENATE("R",'Mapa final'!#REF!),"")</f>
        <v>#REF!</v>
      </c>
      <c r="AB5" s="182" t="str">
        <f>IF(AND('Mapa final'!$O$16="Muy Alta",'Mapa final'!$S$16="Menor"),CONCATENATE("R",'Mapa final'!$A$16),"")</f>
        <v/>
      </c>
      <c r="AC5" s="183" t="e">
        <f>IF(AND('Mapa final'!#REF!="Muy Alta",'Mapa final'!#REF!="Menor"),CONCATENATE("R",'Mapa final'!#REF!),"")</f>
        <v>#REF!</v>
      </c>
      <c r="AD5" s="181" t="e">
        <f>IF(AND('Mapa final'!#REF!="Muy Alta",'Mapa final'!#REF!="Moderado"),CONCATENATE("R",'Mapa final'!#REF!),"")</f>
        <v>#REF!</v>
      </c>
      <c r="AE5" s="182" t="e">
        <f>IF(AND('Mapa final'!#REF!="Muy Alta",'Mapa final'!#REF!="Moderado"),CONCATENATE("R",'Mapa final'!#REF!),"")</f>
        <v>#REF!</v>
      </c>
      <c r="AF5" s="182" t="e">
        <f>IF(AND('Mapa final'!#REF!="Muy Alta",'Mapa final'!#REF!="Moderado"),CONCATENATE("R",'Mapa final'!#REF!),"")</f>
        <v>#REF!</v>
      </c>
      <c r="AG5" s="182" t="e">
        <f>IF(AND('Mapa final'!#REF!="Muy Alta",'Mapa final'!#REF!="Moderado"),CONCATENATE("R",'Mapa final'!#REF!),"")</f>
        <v>#REF!</v>
      </c>
      <c r="AH5" s="182" t="e">
        <f>IF(AND('Mapa final'!#REF!="Muy Alta",'Mapa final'!#REF!="Moderado"),CONCATENATE("R",'Mapa final'!#REF!),"")</f>
        <v>#REF!</v>
      </c>
      <c r="AI5" s="182" t="e">
        <f>IF(AND('Mapa final'!#REF!="Muy Alta",'Mapa final'!#REF!="Moderado"),CONCATENATE("R",'Mapa final'!#REF!),"")</f>
        <v>#REF!</v>
      </c>
      <c r="AJ5" s="182" t="e">
        <f>IF(AND('Mapa final'!#REF!="Muy Alta",'Mapa final'!#REF!="Moderado"),CONCATENATE("R",'Mapa final'!#REF!),"")</f>
        <v>#REF!</v>
      </c>
      <c r="AK5" s="182" t="e">
        <f>IF(AND('Mapa final'!#REF!="Muy Alta",'Mapa final'!#REF!="Moderado"),CONCATENATE("R",'Mapa final'!#REF!),"")</f>
        <v>#REF!</v>
      </c>
      <c r="AL5" s="182" t="str">
        <f>IF(AND('Mapa final'!$O$16="Muy Alta",'Mapa final'!$S$16="Moderado"),CONCATENATE("R",'Mapa final'!$A$16),"")</f>
        <v/>
      </c>
      <c r="AM5" s="183" t="e">
        <f>IF(AND('Mapa final'!#REF!="Muy Alta",'Mapa final'!#REF!="Moderado"),CONCATENATE("R",'Mapa final'!#REF!),"")</f>
        <v>#REF!</v>
      </c>
      <c r="AN5" s="181" t="e">
        <f>IF(AND('Mapa final'!#REF!="Muy Alta",'Mapa final'!#REF!="Mayor"),CONCATENATE("R",'Mapa final'!#REF!),"")</f>
        <v>#REF!</v>
      </c>
      <c r="AO5" s="182" t="e">
        <f>IF(AND('Mapa final'!#REF!="Muy Alta",'Mapa final'!#REF!="Mayor"),CONCATENATE("R",'Mapa final'!#REF!),"")</f>
        <v>#REF!</v>
      </c>
      <c r="AP5" s="182" t="e">
        <f>IF(AND('Mapa final'!#REF!="Muy Alta",'Mapa final'!#REF!="Mayor"),CONCATENATE("R",'Mapa final'!#REF!),"")</f>
        <v>#REF!</v>
      </c>
      <c r="AQ5" s="182" t="e">
        <f>IF(AND('Mapa final'!#REF!="Muy Alta",'Mapa final'!#REF!="Mayor"),CONCATENATE("R",'Mapa final'!#REF!),"")</f>
        <v>#REF!</v>
      </c>
      <c r="AR5" s="182" t="e">
        <f>IF(AND('Mapa final'!#REF!="Muy Alta",'Mapa final'!#REF!="Mayor"),CONCATENATE("R",'Mapa final'!#REF!),"")</f>
        <v>#REF!</v>
      </c>
      <c r="AS5" s="182" t="e">
        <f>IF(AND('Mapa final'!#REF!="Muy Alta",'Mapa final'!#REF!="Mayor"),CONCATENATE("R",'Mapa final'!#REF!),"")</f>
        <v>#REF!</v>
      </c>
      <c r="AT5" s="182" t="e">
        <f>IF(AND('Mapa final'!#REF!="Muy Alta",'Mapa final'!#REF!="Mayor"),CONCATENATE("R",'Mapa final'!#REF!),"")</f>
        <v>#REF!</v>
      </c>
      <c r="AU5" s="182" t="e">
        <f>IF(AND('Mapa final'!#REF!="Muy Alta",'Mapa final'!#REF!="Mayor"),CONCATENATE("R",'Mapa final'!#REF!),"")</f>
        <v>#REF!</v>
      </c>
      <c r="AV5" s="182" t="str">
        <f>IF(AND('Mapa final'!$O$16="Muy Alta",'Mapa final'!$S$16="Mayor"),CONCATENATE("R",'Mapa final'!$A$16),"")</f>
        <v/>
      </c>
      <c r="AW5" s="183" t="e">
        <f>IF(AND('Mapa final'!#REF!="Muy Alta",'Mapa final'!#REF!="Mayor"),CONCATENATE("R",'Mapa final'!#REF!),"")</f>
        <v>#REF!</v>
      </c>
      <c r="AX5" s="184" t="e">
        <f>IF(AND('Mapa final'!#REF!="Muy Alta",'Mapa final'!#REF!="Catastrófico"),CONCATENATE("R",'Mapa final'!#REF!),"")</f>
        <v>#REF!</v>
      </c>
      <c r="AY5" s="185" t="e">
        <f>IF(AND('Mapa final'!#REF!="Muy Alta",'Mapa final'!#REF!="Catastrófico"),CONCATENATE("R",'Mapa final'!#REF!),"")</f>
        <v>#REF!</v>
      </c>
      <c r="AZ5" s="185" t="e">
        <f>IF(AND('Mapa final'!#REF!="Muy Alta",'Mapa final'!#REF!="Catastrófico"),CONCATENATE("R",'Mapa final'!#REF!),"")</f>
        <v>#REF!</v>
      </c>
      <c r="BA5" s="185" t="e">
        <f>IF(AND('Mapa final'!#REF!="Muy Alta",'Mapa final'!#REF!="Catastrófico"),CONCATENATE("R",'Mapa final'!#REF!),"")</f>
        <v>#REF!</v>
      </c>
      <c r="BB5" s="185" t="e">
        <f>IF(AND('Mapa final'!#REF!="Muy Alta",'Mapa final'!#REF!="Catastrófico"),CONCATENATE("R",'Mapa final'!#REF!),"")</f>
        <v>#REF!</v>
      </c>
      <c r="BC5" s="185" t="e">
        <f>IF(AND('Mapa final'!#REF!="Muy Alta",'Mapa final'!#REF!="Catastrófico"),CONCATENATE("R",'Mapa final'!#REF!),"")</f>
        <v>#REF!</v>
      </c>
      <c r="BD5" s="185" t="e">
        <f>IF(AND('Mapa final'!#REF!="Muy Alta",'Mapa final'!#REF!="Catastrófico"),CONCATENATE("R",'Mapa final'!#REF!),"")</f>
        <v>#REF!</v>
      </c>
      <c r="BE5" s="185" t="e">
        <f>IF(AND('Mapa final'!#REF!="Muy Alta",'Mapa final'!#REF!="Catastrófico"),CONCATENATE("R",'Mapa final'!#REF!),"")</f>
        <v>#REF!</v>
      </c>
      <c r="BF5" s="185" t="str">
        <f>IF(AND('Mapa final'!$O$16="Muy Alta",'Mapa final'!$S$16="Catastrófico"),CONCATENATE("R",'Mapa final'!$A$16),"")</f>
        <v/>
      </c>
      <c r="BG5" s="186" t="e">
        <f>IF(AND('Mapa final'!#REF!="Muy Alta",'Mapa final'!#REF!="Catastrófico"),CONCATENATE("R",'Mapa final'!#REF!),"")</f>
        <v>#REF!</v>
      </c>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row>
    <row r="6" spans="1:119" ht="70" customHeight="1" thickBot="1">
      <c r="A6" s="32"/>
      <c r="B6" s="507"/>
      <c r="C6" s="507"/>
      <c r="D6" s="508"/>
      <c r="E6" s="501"/>
      <c r="F6" s="502"/>
      <c r="G6" s="502"/>
      <c r="H6" s="502"/>
      <c r="I6" s="503"/>
      <c r="J6" s="187" t="e">
        <f>IF(AND('Mapa final'!#REF!="Muy Alta",'Mapa final'!#REF!="Leve"),CONCATENATE("R",'Mapa final'!#REF!),"")</f>
        <v>#REF!</v>
      </c>
      <c r="K6" s="188" t="e">
        <f>IF(AND('Mapa final'!#REF!="Muy Alta",'Mapa final'!#REF!="Leve"),CONCATENATE("R",'Mapa final'!#REF!),"")</f>
        <v>#REF!</v>
      </c>
      <c r="L6" s="188" t="e">
        <f>IF(AND('Mapa final'!#REF!="Muy Alta",'Mapa final'!#REF!="Leve"),CONCATENATE("R",'Mapa final'!#REF!),"")</f>
        <v>#REF!</v>
      </c>
      <c r="M6" s="188" t="e">
        <f>IF(AND('Mapa final'!#REF!="Muy Alta",'Mapa final'!#REF!="Leve"),CONCATENATE("R",'Mapa final'!#REF!),"")</f>
        <v>#REF!</v>
      </c>
      <c r="N6" s="188" t="e">
        <f>IF(AND('Mapa final'!#REF!="Muy Alta",'Mapa final'!#REF!="Leve"),CONCATENATE("R",'Mapa final'!#REF!),"")</f>
        <v>#REF!</v>
      </c>
      <c r="O6" s="188" t="e">
        <f>IF(AND('Mapa final'!#REF!="Muy Alta",'Mapa final'!#REF!="Leve"),CONCATENATE("R",'Mapa final'!#REF!),"")</f>
        <v>#REF!</v>
      </c>
      <c r="P6" s="188" t="e">
        <f>IF(AND('Mapa final'!#REF!="Muy Alta",'Mapa final'!#REF!="Leve"),CONCATENATE("R",'Mapa final'!#REF!),"")</f>
        <v>#REF!</v>
      </c>
      <c r="Q6" s="188" t="e">
        <f>IF(AND('Mapa final'!#REF!="Muy Alta",'Mapa final'!#REF!="Leve"),CONCATENATE("R",'Mapa final'!#REF!),"")</f>
        <v>#REF!</v>
      </c>
      <c r="R6" s="188" t="e">
        <f>IF(AND('Mapa final'!#REF!="Muy Alta",'Mapa final'!#REF!="Leve"),CONCATENATE("R",'Mapa final'!#REF!),"")</f>
        <v>#REF!</v>
      </c>
      <c r="S6" s="189" t="e">
        <f>IF(AND('Mapa final'!#REF!="Muy Alta",'Mapa final'!#REF!="Leve"),CONCATENATE("R",'Mapa final'!#REF!),"")</f>
        <v>#REF!</v>
      </c>
      <c r="T6" s="187" t="e">
        <f>IF(AND('Mapa final'!#REF!="Muy Alta",'Mapa final'!#REF!="Menor"),CONCATENATE("R",'Mapa final'!#REF!),"")</f>
        <v>#REF!</v>
      </c>
      <c r="U6" s="188" t="e">
        <f>IF(AND('Mapa final'!#REF!="Muy Alta",'Mapa final'!#REF!="Menor"),CONCATENATE("R",'Mapa final'!#REF!),"")</f>
        <v>#REF!</v>
      </c>
      <c r="V6" s="188" t="e">
        <f>IF(AND('Mapa final'!#REF!="Muy Alta",'Mapa final'!#REF!="Menor"),CONCATENATE("R",'Mapa final'!#REF!),"")</f>
        <v>#REF!</v>
      </c>
      <c r="W6" s="188" t="e">
        <f>IF(AND('Mapa final'!#REF!="Muy Alta",'Mapa final'!#REF!="Menor"),CONCATENATE("R",'Mapa final'!#REF!),"")</f>
        <v>#REF!</v>
      </c>
      <c r="X6" s="188" t="e">
        <f>IF(AND('Mapa final'!#REF!="Muy Alta",'Mapa final'!#REF!="Menor"),CONCATENATE("R",'Mapa final'!#REF!),"")</f>
        <v>#REF!</v>
      </c>
      <c r="Y6" s="188" t="e">
        <f>IF(AND('Mapa final'!#REF!="Muy Alta",'Mapa final'!#REF!="Menor"),CONCATENATE("R",'Mapa final'!#REF!),"")</f>
        <v>#REF!</v>
      </c>
      <c r="Z6" s="188" t="e">
        <f>IF(AND('Mapa final'!#REF!="Muy Alta",'Mapa final'!#REF!="Menor"),CONCATENATE("R",'Mapa final'!#REF!),"")</f>
        <v>#REF!</v>
      </c>
      <c r="AA6" s="188" t="e">
        <f>IF(AND('Mapa final'!#REF!="Muy Alta",'Mapa final'!#REF!="Menor"),CONCATENATE("R",'Mapa final'!#REF!),"")</f>
        <v>#REF!</v>
      </c>
      <c r="AB6" s="188" t="e">
        <f>IF(AND('Mapa final'!#REF!="Muy Alta",'Mapa final'!#REF!="Menor"),CONCATENATE("R",'Mapa final'!#REF!),"")</f>
        <v>#REF!</v>
      </c>
      <c r="AC6" s="189" t="e">
        <f>IF(AND('Mapa final'!#REF!="Muy Alta",'Mapa final'!#REF!="Menor"),CONCATENATE("R",'Mapa final'!#REF!),"")</f>
        <v>#REF!</v>
      </c>
      <c r="AD6" s="187" t="e">
        <f>IF(AND('Mapa final'!#REF!="Muy Alta",'Mapa final'!#REF!="Moderado"),CONCATENATE("R",'Mapa final'!#REF!),"")</f>
        <v>#REF!</v>
      </c>
      <c r="AE6" s="188" t="e">
        <f>IF(AND('Mapa final'!#REF!="Muy Alta",'Mapa final'!#REF!="Moderado"),CONCATENATE("R",'Mapa final'!#REF!),"")</f>
        <v>#REF!</v>
      </c>
      <c r="AF6" s="188" t="e">
        <f>IF(AND('Mapa final'!#REF!="Muy Alta",'Mapa final'!#REF!="Moderado"),CONCATENATE("R",'Mapa final'!#REF!),"")</f>
        <v>#REF!</v>
      </c>
      <c r="AG6" s="188" t="e">
        <f>IF(AND('Mapa final'!#REF!="Muy Alta",'Mapa final'!#REF!="Moderado"),CONCATENATE("R",'Mapa final'!#REF!),"")</f>
        <v>#REF!</v>
      </c>
      <c r="AH6" s="188" t="e">
        <f>IF(AND('Mapa final'!#REF!="Muy Alta",'Mapa final'!#REF!="Moderado"),CONCATENATE("R",'Mapa final'!#REF!),"")</f>
        <v>#REF!</v>
      </c>
      <c r="AI6" s="188" t="e">
        <f>IF(AND('Mapa final'!#REF!="Muy Alta",'Mapa final'!#REF!="Moderado"),CONCATENATE("R",'Mapa final'!#REF!),"")</f>
        <v>#REF!</v>
      </c>
      <c r="AJ6" s="188" t="e">
        <f>IF(AND('Mapa final'!#REF!="Muy Alta",'Mapa final'!#REF!="Moderado"),CONCATENATE("R",'Mapa final'!#REF!),"")</f>
        <v>#REF!</v>
      </c>
      <c r="AK6" s="188" t="e">
        <f>IF(AND('Mapa final'!#REF!="Muy Alta",'Mapa final'!#REF!="Moderado"),CONCATENATE("R",'Mapa final'!#REF!),"")</f>
        <v>#REF!</v>
      </c>
      <c r="AL6" s="188" t="e">
        <f>IF(AND('Mapa final'!#REF!="Muy Alta",'Mapa final'!#REF!="Moderado"),CONCATENATE("R",'Mapa final'!#REF!),"")</f>
        <v>#REF!</v>
      </c>
      <c r="AM6" s="189" t="e">
        <f>IF(AND('Mapa final'!#REF!="Muy Alta",'Mapa final'!#REF!="Moderado"),CONCATENATE("R",'Mapa final'!#REF!),"")</f>
        <v>#REF!</v>
      </c>
      <c r="AN6" s="187" t="e">
        <f>IF(AND('Mapa final'!#REF!="Muy Alta",'Mapa final'!#REF!="Mayor"),CONCATENATE("R",'Mapa final'!#REF!),"")</f>
        <v>#REF!</v>
      </c>
      <c r="AO6" s="188" t="e">
        <f>IF(AND('Mapa final'!#REF!="Muy Alta",'Mapa final'!#REF!="Mayor"),CONCATENATE("R",'Mapa final'!#REF!),"")</f>
        <v>#REF!</v>
      </c>
      <c r="AP6" s="188" t="e">
        <f>IF(AND('Mapa final'!#REF!="Muy Alta",'Mapa final'!#REF!="Mayor"),CONCATENATE("R",'Mapa final'!#REF!),"")</f>
        <v>#REF!</v>
      </c>
      <c r="AQ6" s="188" t="e">
        <f>IF(AND('Mapa final'!#REF!="Muy Alta",'Mapa final'!#REF!="Mayor"),CONCATENATE("R",'Mapa final'!#REF!),"")</f>
        <v>#REF!</v>
      </c>
      <c r="AR6" s="188" t="e">
        <f>IF(AND('Mapa final'!#REF!="Muy Alta",'Mapa final'!#REF!="Mayor"),CONCATENATE("R",'Mapa final'!#REF!),"")</f>
        <v>#REF!</v>
      </c>
      <c r="AS6" s="188" t="e">
        <f>IF(AND('Mapa final'!#REF!="Muy Alta",'Mapa final'!#REF!="Mayor"),CONCATENATE("R",'Mapa final'!#REF!),"")</f>
        <v>#REF!</v>
      </c>
      <c r="AT6" s="188" t="e">
        <f>IF(AND('Mapa final'!#REF!="Muy Alta",'Mapa final'!#REF!="Mayor"),CONCATENATE("R",'Mapa final'!#REF!),"")</f>
        <v>#REF!</v>
      </c>
      <c r="AU6" s="188" t="e">
        <f>IF(AND('Mapa final'!#REF!="Muy Alta",'Mapa final'!#REF!="Mayor"),CONCATENATE("R",'Mapa final'!#REF!),"")</f>
        <v>#REF!</v>
      </c>
      <c r="AV6" s="188" t="e">
        <f>IF(AND('Mapa final'!#REF!="Muy Alta",'Mapa final'!#REF!="Mayor"),CONCATENATE("R",'Mapa final'!#REF!),"")</f>
        <v>#REF!</v>
      </c>
      <c r="AW6" s="189" t="e">
        <f>IF(AND('Mapa final'!#REF!="Muy Alta",'Mapa final'!#REF!="Mayor"),CONCATENATE("R",'Mapa final'!#REF!),"")</f>
        <v>#REF!</v>
      </c>
      <c r="AX6" s="190" t="e">
        <f>IF(AND('Mapa final'!#REF!="Muy Alta",'Mapa final'!#REF!="Catastrófico"),CONCATENATE("R",'Mapa final'!#REF!),"")</f>
        <v>#REF!</v>
      </c>
      <c r="AY6" s="191" t="e">
        <f>IF(AND('Mapa final'!#REF!="Muy Alta",'Mapa final'!#REF!="Catastrófico"),CONCATENATE("R",'Mapa final'!#REF!),"")</f>
        <v>#REF!</v>
      </c>
      <c r="AZ6" s="191" t="e">
        <f>IF(AND('Mapa final'!#REF!="Muy Alta",'Mapa final'!#REF!="Catastrófico"),CONCATENATE("R",'Mapa final'!#REF!),"")</f>
        <v>#REF!</v>
      </c>
      <c r="BA6" s="191" t="e">
        <f>IF(AND('Mapa final'!#REF!="Muy Alta",'Mapa final'!#REF!="Catastrófico"),CONCATENATE("R",'Mapa final'!#REF!),"")</f>
        <v>#REF!</v>
      </c>
      <c r="BB6" s="191" t="e">
        <f>IF(AND('Mapa final'!#REF!="Muy Alta",'Mapa final'!#REF!="Catastrófico"),CONCATENATE("R",'Mapa final'!#REF!),"")</f>
        <v>#REF!</v>
      </c>
      <c r="BC6" s="191" t="e">
        <f>IF(AND('Mapa final'!#REF!="Muy Alta",'Mapa final'!#REF!="Catastrófico"),CONCATENATE("R",'Mapa final'!#REF!),"")</f>
        <v>#REF!</v>
      </c>
      <c r="BD6" s="191" t="e">
        <f>IF(AND('Mapa final'!#REF!="Muy Alta",'Mapa final'!#REF!="Catastrófico"),CONCATENATE("R",'Mapa final'!#REF!),"")</f>
        <v>#REF!</v>
      </c>
      <c r="BE6" s="191" t="e">
        <f>IF(AND('Mapa final'!#REF!="Muy Alta",'Mapa final'!#REF!="Catastrófico"),CONCATENATE("R",'Mapa final'!#REF!),"")</f>
        <v>#REF!</v>
      </c>
      <c r="BF6" s="191" t="e">
        <f>IF(AND('Mapa final'!#REF!="Muy Alta",'Mapa final'!#REF!="Catastrófico"),CONCATENATE("R",'Mapa final'!#REF!),"")</f>
        <v>#REF!</v>
      </c>
      <c r="BG6" s="192" t="e">
        <f>IF(AND('Mapa final'!#REF!="Muy Alta",'Mapa final'!#REF!="Catastrófico"),CONCATENATE("R",'Mapa final'!#REF!),"")</f>
        <v>#REF!</v>
      </c>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row>
    <row r="7" spans="1:119" ht="70" customHeight="1">
      <c r="A7" s="32"/>
      <c r="B7" s="507"/>
      <c r="C7" s="507"/>
      <c r="D7" s="508"/>
      <c r="E7" s="501"/>
      <c r="F7" s="502"/>
      <c r="G7" s="502"/>
      <c r="H7" s="502"/>
      <c r="I7" s="503"/>
      <c r="J7" s="187" t="e">
        <f>IF(AND('Mapa final'!#REF!="Muy Alta",'Mapa final'!#REF!="Leve"),CONCATENATE("R",'Mapa final'!#REF!),"")</f>
        <v>#REF!</v>
      </c>
      <c r="K7" s="188" t="e">
        <f>IF(AND('Mapa final'!#REF!="Muy Alta",'Mapa final'!#REF!="Leve"),CONCATENATE("R",'Mapa final'!#REF!),"")</f>
        <v>#REF!</v>
      </c>
      <c r="L7" s="188" t="e">
        <f>IF(AND('Mapa final'!#REF!="Muy Alta",'Mapa final'!#REF!="Leve"),CONCATENATE("R",'Mapa final'!#REF!),"")</f>
        <v>#REF!</v>
      </c>
      <c r="M7" s="188" t="e">
        <f>IF(AND('Mapa final'!#REF!="Muy Alta",'Mapa final'!#REF!="Leve"),CONCATENATE("R",'Mapa final'!#REF!),"")</f>
        <v>#REF!</v>
      </c>
      <c r="N7" s="188" t="e">
        <f>IF(AND('Mapa final'!#REF!="Muy Alta",'Mapa final'!#REF!="Leve"),CONCATENATE("R",'Mapa final'!#REF!),"")</f>
        <v>#REF!</v>
      </c>
      <c r="O7" s="188" t="e">
        <f>IF(AND('Mapa final'!#REF!="Muy Alta",'Mapa final'!#REF!="Leve"),CONCATENATE("R",'Mapa final'!#REF!),"")</f>
        <v>#REF!</v>
      </c>
      <c r="P7" s="188" t="e">
        <f>IF(AND('Mapa final'!#REF!="Muy Alta",'Mapa final'!#REF!="Leve"),CONCATENATE("R",'Mapa final'!#REF!),"")</f>
        <v>#REF!</v>
      </c>
      <c r="Q7" s="188" t="e">
        <f>IF(AND('Mapa final'!#REF!="Muy Alta",'Mapa final'!#REF!="Leve"),CONCATENATE("R",'Mapa final'!#REF!),"")</f>
        <v>#REF!</v>
      </c>
      <c r="R7" s="188" t="e">
        <f>IF(AND('Mapa final'!#REF!="Muy Alta",'Mapa final'!#REF!="Leve"),CONCATENATE("R",'Mapa final'!#REF!),"")</f>
        <v>#REF!</v>
      </c>
      <c r="S7" s="189" t="e">
        <f>IF(AND('Mapa final'!#REF!="Muy Alta",'Mapa final'!#REF!="Leve"),CONCATENATE("R",'Mapa final'!#REF!),"")</f>
        <v>#REF!</v>
      </c>
      <c r="T7" s="187" t="e">
        <f>IF(AND('Mapa final'!#REF!="Muy Alta",'Mapa final'!#REF!="Menor"),CONCATENATE("R",'Mapa final'!#REF!),"")</f>
        <v>#REF!</v>
      </c>
      <c r="U7" s="188" t="e">
        <f>IF(AND('Mapa final'!#REF!="Muy Alta",'Mapa final'!#REF!="Menor"),CONCATENATE("R",'Mapa final'!#REF!),"")</f>
        <v>#REF!</v>
      </c>
      <c r="V7" s="188" t="e">
        <f>IF(AND('Mapa final'!#REF!="Muy Alta",'Mapa final'!#REF!="Menor"),CONCATENATE("R",'Mapa final'!#REF!),"")</f>
        <v>#REF!</v>
      </c>
      <c r="W7" s="188" t="e">
        <f>IF(AND('Mapa final'!#REF!="Muy Alta",'Mapa final'!#REF!="Menor"),CONCATENATE("R",'Mapa final'!#REF!),"")</f>
        <v>#REF!</v>
      </c>
      <c r="X7" s="188" t="e">
        <f>IF(AND('Mapa final'!#REF!="Muy Alta",'Mapa final'!#REF!="Menor"),CONCATENATE("R",'Mapa final'!#REF!),"")</f>
        <v>#REF!</v>
      </c>
      <c r="Y7" s="188" t="e">
        <f>IF(AND('Mapa final'!#REF!="Muy Alta",'Mapa final'!#REF!="Menor"),CONCATENATE("R",'Mapa final'!#REF!),"")</f>
        <v>#REF!</v>
      </c>
      <c r="Z7" s="188" t="e">
        <f>IF(AND('Mapa final'!#REF!="Muy Alta",'Mapa final'!#REF!="Menor"),CONCATENATE("R",'Mapa final'!#REF!),"")</f>
        <v>#REF!</v>
      </c>
      <c r="AA7" s="188" t="e">
        <f>IF(AND('Mapa final'!#REF!="Muy Alta",'Mapa final'!#REF!="Menor"),CONCATENATE("R",'Mapa final'!#REF!),"")</f>
        <v>#REF!</v>
      </c>
      <c r="AB7" s="188" t="e">
        <f>IF(AND('Mapa final'!#REF!="Muy Alta",'Mapa final'!#REF!="Menor"),CONCATENATE("R",'Mapa final'!#REF!),"")</f>
        <v>#REF!</v>
      </c>
      <c r="AC7" s="189" t="e">
        <f>IF(AND('Mapa final'!#REF!="Muy Alta",'Mapa final'!#REF!="Menor"),CONCATENATE("R",'Mapa final'!#REF!),"")</f>
        <v>#REF!</v>
      </c>
      <c r="AD7" s="187" t="e">
        <f>IF(AND('Mapa final'!#REF!="Muy Alta",'Mapa final'!#REF!="Moderado"),CONCATENATE("R",'Mapa final'!#REF!),"")</f>
        <v>#REF!</v>
      </c>
      <c r="AE7" s="188" t="e">
        <f>IF(AND('Mapa final'!#REF!="Muy Alta",'Mapa final'!#REF!="Moderado"),CONCATENATE("R",'Mapa final'!#REF!),"")</f>
        <v>#REF!</v>
      </c>
      <c r="AF7" s="188" t="e">
        <f>IF(AND('Mapa final'!#REF!="Muy Alta",'Mapa final'!#REF!="Moderado"),CONCATENATE("R",'Mapa final'!#REF!),"")</f>
        <v>#REF!</v>
      </c>
      <c r="AG7" s="188" t="e">
        <f>IF(AND('Mapa final'!#REF!="Muy Alta",'Mapa final'!#REF!="Moderado"),CONCATENATE("R",'Mapa final'!#REF!),"")</f>
        <v>#REF!</v>
      </c>
      <c r="AH7" s="188" t="e">
        <f>IF(AND('Mapa final'!#REF!="Muy Alta",'Mapa final'!#REF!="Moderado"),CONCATENATE("R",'Mapa final'!#REF!),"")</f>
        <v>#REF!</v>
      </c>
      <c r="AI7" s="188" t="e">
        <f>IF(AND('Mapa final'!#REF!="Muy Alta",'Mapa final'!#REF!="Moderado"),CONCATENATE("R",'Mapa final'!#REF!),"")</f>
        <v>#REF!</v>
      </c>
      <c r="AJ7" s="188" t="e">
        <f>IF(AND('Mapa final'!#REF!="Muy Alta",'Mapa final'!#REF!="Moderado"),CONCATENATE("R",'Mapa final'!#REF!),"")</f>
        <v>#REF!</v>
      </c>
      <c r="AK7" s="188" t="e">
        <f>IF(AND('Mapa final'!#REF!="Muy Alta",'Mapa final'!#REF!="Moderado"),CONCATENATE("R",'Mapa final'!#REF!),"")</f>
        <v>#REF!</v>
      </c>
      <c r="AL7" s="188" t="e">
        <f>IF(AND('Mapa final'!#REF!="Muy Alta",'Mapa final'!#REF!="Moderado"),CONCATENATE("R",'Mapa final'!#REF!),"")</f>
        <v>#REF!</v>
      </c>
      <c r="AM7" s="189" t="e">
        <f>IF(AND('Mapa final'!#REF!="Muy Alta",'Mapa final'!#REF!="Moderado"),CONCATENATE("R",'Mapa final'!#REF!),"")</f>
        <v>#REF!</v>
      </c>
      <c r="AN7" s="187" t="e">
        <f>IF(AND('Mapa final'!#REF!="Muy Alta",'Mapa final'!#REF!="Mayor"),CONCATENATE("R",'Mapa final'!#REF!),"")</f>
        <v>#REF!</v>
      </c>
      <c r="AO7" s="188" t="e">
        <f>IF(AND('Mapa final'!#REF!="Muy Alta",'Mapa final'!#REF!="Mayor"),CONCATENATE("R",'Mapa final'!#REF!),"")</f>
        <v>#REF!</v>
      </c>
      <c r="AP7" s="188" t="e">
        <f>IF(AND('Mapa final'!#REF!="Muy Alta",'Mapa final'!#REF!="Mayor"),CONCATENATE("R",'Mapa final'!#REF!),"")</f>
        <v>#REF!</v>
      </c>
      <c r="AQ7" s="188" t="e">
        <f>IF(AND('Mapa final'!#REF!="Muy Alta",'Mapa final'!#REF!="Mayor"),CONCATENATE("R",'Mapa final'!#REF!),"")</f>
        <v>#REF!</v>
      </c>
      <c r="AR7" s="188" t="e">
        <f>IF(AND('Mapa final'!#REF!="Muy Alta",'Mapa final'!#REF!="Mayor"),CONCATENATE("R",'Mapa final'!#REF!),"")</f>
        <v>#REF!</v>
      </c>
      <c r="AS7" s="188" t="e">
        <f>IF(AND('Mapa final'!#REF!="Muy Alta",'Mapa final'!#REF!="Mayor"),CONCATENATE("R",'Mapa final'!#REF!),"")</f>
        <v>#REF!</v>
      </c>
      <c r="AT7" s="188" t="e">
        <f>IF(AND('Mapa final'!#REF!="Muy Alta",'Mapa final'!#REF!="Mayor"),CONCATENATE("R",'Mapa final'!#REF!),"")</f>
        <v>#REF!</v>
      </c>
      <c r="AU7" s="188" t="e">
        <f>IF(AND('Mapa final'!#REF!="Muy Alta",'Mapa final'!#REF!="Mayor"),CONCATENATE("R",'Mapa final'!#REF!),"")</f>
        <v>#REF!</v>
      </c>
      <c r="AV7" s="188" t="e">
        <f>IF(AND('Mapa final'!#REF!="Muy Alta",'Mapa final'!#REF!="Mayor"),CONCATENATE("R",'Mapa final'!#REF!),"")</f>
        <v>#REF!</v>
      </c>
      <c r="AW7" s="189" t="e">
        <f>IF(AND('Mapa final'!#REF!="Muy Alta",'Mapa final'!#REF!="Mayor"),CONCATENATE("R",'Mapa final'!#REF!),"")</f>
        <v>#REF!</v>
      </c>
      <c r="AX7" s="190" t="e">
        <f>IF(AND('Mapa final'!#REF!="Muy Alta",'Mapa final'!#REF!="Catastrófico"),CONCATENATE("R",'Mapa final'!#REF!),"")</f>
        <v>#REF!</v>
      </c>
      <c r="AY7" s="191" t="e">
        <f>IF(AND('Mapa final'!#REF!="Muy Alta",'Mapa final'!#REF!="Catastrófico"),CONCATENATE("R",'Mapa final'!#REF!),"")</f>
        <v>#REF!</v>
      </c>
      <c r="AZ7" s="191" t="e">
        <f>IF(AND('Mapa final'!#REF!="Muy Alta",'Mapa final'!#REF!="Catastrófico"),CONCATENATE("R",'Mapa final'!#REF!),"")</f>
        <v>#REF!</v>
      </c>
      <c r="BA7" s="191" t="e">
        <f>IF(AND('Mapa final'!#REF!="Muy Alta",'Mapa final'!#REF!="Catastrófico"),CONCATENATE("R",'Mapa final'!#REF!),"")</f>
        <v>#REF!</v>
      </c>
      <c r="BB7" s="191" t="e">
        <f>IF(AND('Mapa final'!#REF!="Muy Alta",'Mapa final'!#REF!="Catastrófico"),CONCATENATE("R",'Mapa final'!#REF!),"")</f>
        <v>#REF!</v>
      </c>
      <c r="BC7" s="191" t="e">
        <f>IF(AND('Mapa final'!#REF!="Muy Alta",'Mapa final'!#REF!="Catastrófico"),CONCATENATE("R",'Mapa final'!#REF!),"")</f>
        <v>#REF!</v>
      </c>
      <c r="BD7" s="191" t="e">
        <f>IF(AND('Mapa final'!#REF!="Muy Alta",'Mapa final'!#REF!="Catastrófico"),CONCATENATE("R",'Mapa final'!#REF!),"")</f>
        <v>#REF!</v>
      </c>
      <c r="BE7" s="191" t="e">
        <f>IF(AND('Mapa final'!#REF!="Muy Alta",'Mapa final'!#REF!="Catastrófico"),CONCATENATE("R",'Mapa final'!#REF!),"")</f>
        <v>#REF!</v>
      </c>
      <c r="BF7" s="191" t="e">
        <f>IF(AND('Mapa final'!#REF!="Muy Alta",'Mapa final'!#REF!="Catastrófico"),CONCATENATE("R",'Mapa final'!#REF!),"")</f>
        <v>#REF!</v>
      </c>
      <c r="BG7" s="192" t="e">
        <f>IF(AND('Mapa final'!#REF!="Muy Alta",'Mapa final'!#REF!="Catastrófico"),CONCATENATE("R",'Mapa final'!#REF!),"")</f>
        <v>#REF!</v>
      </c>
      <c r="BI7" s="512" t="s">
        <v>140</v>
      </c>
      <c r="BJ7" s="513"/>
      <c r="BK7" s="513"/>
      <c r="BL7" s="513"/>
      <c r="BM7" s="513"/>
      <c r="BN7" s="514"/>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row>
    <row r="8" spans="1:119" ht="70" customHeight="1">
      <c r="A8" s="32"/>
      <c r="B8" s="507"/>
      <c r="C8" s="507"/>
      <c r="D8" s="508"/>
      <c r="E8" s="501"/>
      <c r="F8" s="502"/>
      <c r="G8" s="502"/>
      <c r="H8" s="502"/>
      <c r="I8" s="503"/>
      <c r="J8" s="187" t="e">
        <f>IF(AND('Mapa final'!#REF!="Muy Alta",'Mapa final'!#REF!="Leve"),CONCATENATE("R",'Mapa final'!#REF!),"")</f>
        <v>#REF!</v>
      </c>
      <c r="K8" s="188" t="e">
        <f>IF(AND('Mapa final'!#REF!="Muy Alta",'Mapa final'!#REF!="Leve"),CONCATENATE("R",'Mapa final'!#REF!),"")</f>
        <v>#REF!</v>
      </c>
      <c r="L8" s="188" t="e">
        <f>IF(AND('Mapa final'!#REF!="Muy Alta",'Mapa final'!#REF!="Leve"),CONCATENATE("R",'Mapa final'!#REF!),"")</f>
        <v>#REF!</v>
      </c>
      <c r="M8" s="188" t="e">
        <f>IF(AND('Mapa final'!#REF!="Muy Alta",'Mapa final'!#REF!="Leve"),CONCATENATE("R",'Mapa final'!#REF!),"")</f>
        <v>#REF!</v>
      </c>
      <c r="N8" s="188" t="e">
        <f>IF(AND('Mapa final'!#REF!="Muy Alta",'Mapa final'!#REF!="Leve"),CONCATENATE("R",'Mapa final'!#REF!),"")</f>
        <v>#REF!</v>
      </c>
      <c r="O8" s="188" t="e">
        <f>IF(AND('Mapa final'!#REF!="Muy Alta",'Mapa final'!#REF!="Leve"),CONCATENATE("R",'Mapa final'!#REF!),"")</f>
        <v>#REF!</v>
      </c>
      <c r="P8" s="188" t="e">
        <f>IF(AND('Mapa final'!#REF!="Muy Alta",'Mapa final'!#REF!="Leve"),CONCATENATE("R",'Mapa final'!#REF!),"")</f>
        <v>#REF!</v>
      </c>
      <c r="Q8" s="188" t="e">
        <f>IF(AND('Mapa final'!#REF!="Muy Alta",'Mapa final'!#REF!="Leve"),CONCATENATE("R",'Mapa final'!#REF!),"")</f>
        <v>#REF!</v>
      </c>
      <c r="R8" s="188" t="e">
        <f>IF(AND('Mapa final'!#REF!="Muy Alta",'Mapa final'!#REF!="Leve"),CONCATENATE("R",'Mapa final'!#REF!),"")</f>
        <v>#REF!</v>
      </c>
      <c r="S8" s="189" t="e">
        <f>IF(AND('Mapa final'!#REF!="Muy Alta",'Mapa final'!#REF!="Leve"),CONCATENATE("R",'Mapa final'!#REF!),"")</f>
        <v>#REF!</v>
      </c>
      <c r="T8" s="187" t="e">
        <f>IF(AND('Mapa final'!#REF!="Muy Alta",'Mapa final'!#REF!="Menor"),CONCATENATE("R",'Mapa final'!#REF!),"")</f>
        <v>#REF!</v>
      </c>
      <c r="U8" s="188" t="e">
        <f>IF(AND('Mapa final'!#REF!="Muy Alta",'Mapa final'!#REF!="Menor"),CONCATENATE("R",'Mapa final'!#REF!),"")</f>
        <v>#REF!</v>
      </c>
      <c r="V8" s="188" t="e">
        <f>IF(AND('Mapa final'!#REF!="Muy Alta",'Mapa final'!#REF!="Menor"),CONCATENATE("R",'Mapa final'!#REF!),"")</f>
        <v>#REF!</v>
      </c>
      <c r="W8" s="188" t="e">
        <f>IF(AND('Mapa final'!#REF!="Muy Alta",'Mapa final'!#REF!="Menor"),CONCATENATE("R",'Mapa final'!#REF!),"")</f>
        <v>#REF!</v>
      </c>
      <c r="X8" s="188" t="e">
        <f>IF(AND('Mapa final'!#REF!="Muy Alta",'Mapa final'!#REF!="Menor"),CONCATENATE("R",'Mapa final'!#REF!),"")</f>
        <v>#REF!</v>
      </c>
      <c r="Y8" s="188" t="e">
        <f>IF(AND('Mapa final'!#REF!="Muy Alta",'Mapa final'!#REF!="Menor"),CONCATENATE("R",'Mapa final'!#REF!),"")</f>
        <v>#REF!</v>
      </c>
      <c r="Z8" s="188" t="e">
        <f>IF(AND('Mapa final'!#REF!="Muy Alta",'Mapa final'!#REF!="Menor"),CONCATENATE("R",'Mapa final'!#REF!),"")</f>
        <v>#REF!</v>
      </c>
      <c r="AA8" s="188" t="e">
        <f>IF(AND('Mapa final'!#REF!="Muy Alta",'Mapa final'!#REF!="Menor"),CONCATENATE("R",'Mapa final'!#REF!),"")</f>
        <v>#REF!</v>
      </c>
      <c r="AB8" s="188" t="e">
        <f>IF(AND('Mapa final'!#REF!="Muy Alta",'Mapa final'!#REF!="Menor"),CONCATENATE("R",'Mapa final'!#REF!),"")</f>
        <v>#REF!</v>
      </c>
      <c r="AC8" s="189" t="e">
        <f>IF(AND('Mapa final'!#REF!="Muy Alta",'Mapa final'!#REF!="Menor"),CONCATENATE("R",'Mapa final'!#REF!),"")</f>
        <v>#REF!</v>
      </c>
      <c r="AD8" s="187" t="e">
        <f>IF(AND('Mapa final'!#REF!="Muy Alta",'Mapa final'!#REF!="Moderado"),CONCATENATE("R",'Mapa final'!#REF!),"")</f>
        <v>#REF!</v>
      </c>
      <c r="AE8" s="188" t="e">
        <f>IF(AND('Mapa final'!#REF!="Muy Alta",'Mapa final'!#REF!="Moderado"),CONCATENATE("R",'Mapa final'!#REF!),"")</f>
        <v>#REF!</v>
      </c>
      <c r="AF8" s="188" t="e">
        <f>IF(AND('Mapa final'!#REF!="Muy Alta",'Mapa final'!#REF!="Moderado"),CONCATENATE("R",'Mapa final'!#REF!),"")</f>
        <v>#REF!</v>
      </c>
      <c r="AG8" s="188" t="e">
        <f>IF(AND('Mapa final'!#REF!="Muy Alta",'Mapa final'!#REF!="Moderado"),CONCATENATE("R",'Mapa final'!#REF!),"")</f>
        <v>#REF!</v>
      </c>
      <c r="AH8" s="188" t="e">
        <f>IF(AND('Mapa final'!#REF!="Muy Alta",'Mapa final'!#REF!="Moderado"),CONCATENATE("R",'Mapa final'!#REF!),"")</f>
        <v>#REF!</v>
      </c>
      <c r="AI8" s="188" t="e">
        <f>IF(AND('Mapa final'!#REF!="Muy Alta",'Mapa final'!#REF!="Moderado"),CONCATENATE("R",'Mapa final'!#REF!),"")</f>
        <v>#REF!</v>
      </c>
      <c r="AJ8" s="188" t="e">
        <f>IF(AND('Mapa final'!#REF!="Muy Alta",'Mapa final'!#REF!="Moderado"),CONCATENATE("R",'Mapa final'!#REF!),"")</f>
        <v>#REF!</v>
      </c>
      <c r="AK8" s="188" t="e">
        <f>IF(AND('Mapa final'!#REF!="Muy Alta",'Mapa final'!#REF!="Moderado"),CONCATENATE("R",'Mapa final'!#REF!),"")</f>
        <v>#REF!</v>
      </c>
      <c r="AL8" s="188" t="e">
        <f>IF(AND('Mapa final'!#REF!="Muy Alta",'Mapa final'!#REF!="Moderado"),CONCATENATE("R",'Mapa final'!#REF!),"")</f>
        <v>#REF!</v>
      </c>
      <c r="AM8" s="189" t="e">
        <f>IF(AND('Mapa final'!#REF!="Muy Alta",'Mapa final'!#REF!="Moderado"),CONCATENATE("R",'Mapa final'!#REF!),"")</f>
        <v>#REF!</v>
      </c>
      <c r="AN8" s="187" t="e">
        <f>IF(AND('Mapa final'!#REF!="Muy Alta",'Mapa final'!#REF!="Mayor"),CONCATENATE("R",'Mapa final'!#REF!),"")</f>
        <v>#REF!</v>
      </c>
      <c r="AO8" s="188" t="e">
        <f>IF(AND('Mapa final'!#REF!="Muy Alta",'Mapa final'!#REF!="Mayor"),CONCATENATE("R",'Mapa final'!#REF!),"")</f>
        <v>#REF!</v>
      </c>
      <c r="AP8" s="188" t="e">
        <f>IF(AND('Mapa final'!#REF!="Muy Alta",'Mapa final'!#REF!="Mayor"),CONCATENATE("R",'Mapa final'!#REF!),"")</f>
        <v>#REF!</v>
      </c>
      <c r="AQ8" s="188" t="e">
        <f>IF(AND('Mapa final'!#REF!="Muy Alta",'Mapa final'!#REF!="Mayor"),CONCATENATE("R",'Mapa final'!#REF!),"")</f>
        <v>#REF!</v>
      </c>
      <c r="AR8" s="188" t="e">
        <f>IF(AND('Mapa final'!#REF!="Muy Alta",'Mapa final'!#REF!="Mayor"),CONCATENATE("R",'Mapa final'!#REF!),"")</f>
        <v>#REF!</v>
      </c>
      <c r="AS8" s="188" t="e">
        <f>IF(AND('Mapa final'!#REF!="Muy Alta",'Mapa final'!#REF!="Mayor"),CONCATENATE("R",'Mapa final'!#REF!),"")</f>
        <v>#REF!</v>
      </c>
      <c r="AT8" s="188" t="e">
        <f>IF(AND('Mapa final'!#REF!="Muy Alta",'Mapa final'!#REF!="Mayor"),CONCATENATE("R",'Mapa final'!#REF!),"")</f>
        <v>#REF!</v>
      </c>
      <c r="AU8" s="188" t="e">
        <f>IF(AND('Mapa final'!#REF!="Muy Alta",'Mapa final'!#REF!="Mayor"),CONCATENATE("R",'Mapa final'!#REF!),"")</f>
        <v>#REF!</v>
      </c>
      <c r="AV8" s="188" t="e">
        <f>IF(AND('Mapa final'!#REF!="Muy Alta",'Mapa final'!#REF!="Mayor"),CONCATENATE("R",'Mapa final'!#REF!),"")</f>
        <v>#REF!</v>
      </c>
      <c r="AW8" s="189" t="e">
        <f>IF(AND('Mapa final'!#REF!="Muy Alta",'Mapa final'!#REF!="Mayor"),CONCATENATE("R",'Mapa final'!#REF!),"")</f>
        <v>#REF!</v>
      </c>
      <c r="AX8" s="190" t="e">
        <f>IF(AND('Mapa final'!#REF!="Muy Alta",'Mapa final'!#REF!="Catastrófico"),CONCATENATE("R",'Mapa final'!#REF!),"")</f>
        <v>#REF!</v>
      </c>
      <c r="AY8" s="191" t="e">
        <f>IF(AND('Mapa final'!#REF!="Muy Alta",'Mapa final'!#REF!="Catastrófico"),CONCATENATE("R",'Mapa final'!#REF!),"")</f>
        <v>#REF!</v>
      </c>
      <c r="AZ8" s="191" t="e">
        <f>IF(AND('Mapa final'!#REF!="Muy Alta",'Mapa final'!#REF!="Catastrófico"),CONCATENATE("R",'Mapa final'!#REF!),"")</f>
        <v>#REF!</v>
      </c>
      <c r="BA8" s="191" t="e">
        <f>IF(AND('Mapa final'!#REF!="Muy Alta",'Mapa final'!#REF!="Catastrófico"),CONCATENATE("R",'Mapa final'!#REF!),"")</f>
        <v>#REF!</v>
      </c>
      <c r="BB8" s="191" t="e">
        <f>IF(AND('Mapa final'!#REF!="Muy Alta",'Mapa final'!#REF!="Catastrófico"),CONCATENATE("R",'Mapa final'!#REF!),"")</f>
        <v>#REF!</v>
      </c>
      <c r="BC8" s="191" t="e">
        <f>IF(AND('Mapa final'!#REF!="Muy Alta",'Mapa final'!#REF!="Catastrófico"),CONCATENATE("R",'Mapa final'!#REF!),"")</f>
        <v>#REF!</v>
      </c>
      <c r="BD8" s="191" t="e">
        <f>IF(AND('Mapa final'!#REF!="Muy Alta",'Mapa final'!#REF!="Catastrófico"),CONCATENATE("R",'Mapa final'!#REF!),"")</f>
        <v>#REF!</v>
      </c>
      <c r="BE8" s="191" t="e">
        <f>IF(AND('Mapa final'!#REF!="Muy Alta",'Mapa final'!#REF!="Catastrófico"),CONCATENATE("R",'Mapa final'!#REF!),"")</f>
        <v>#REF!</v>
      </c>
      <c r="BF8" s="191" t="e">
        <f>IF(AND('Mapa final'!#REF!="Muy Alta",'Mapa final'!#REF!="Catastrófico"),CONCATENATE("R",'Mapa final'!#REF!),"")</f>
        <v>#REF!</v>
      </c>
      <c r="BG8" s="192" t="e">
        <f>IF(AND('Mapa final'!#REF!="Muy Alta",'Mapa final'!#REF!="Catastrófico"),CONCATENATE("R",'Mapa final'!#REF!),"")</f>
        <v>#REF!</v>
      </c>
      <c r="BH8" s="32"/>
      <c r="BI8" s="515"/>
      <c r="BJ8" s="516"/>
      <c r="BK8" s="516"/>
      <c r="BL8" s="516"/>
      <c r="BM8" s="516"/>
      <c r="BN8" s="517"/>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row>
    <row r="9" spans="1:119" ht="70" customHeight="1">
      <c r="A9" s="32"/>
      <c r="B9" s="507"/>
      <c r="C9" s="507"/>
      <c r="D9" s="508"/>
      <c r="E9" s="501"/>
      <c r="F9" s="502"/>
      <c r="G9" s="502"/>
      <c r="H9" s="502"/>
      <c r="I9" s="503"/>
      <c r="J9" s="187" t="e">
        <f>IF(AND('Mapa final'!#REF!="Muy Alta",'Mapa final'!#REF!="Leve"),CONCATENATE("R",'Mapa final'!#REF!),"")</f>
        <v>#REF!</v>
      </c>
      <c r="K9" s="188" t="e">
        <f>IF(AND('Mapa final'!#REF!="Muy Alta",'Mapa final'!#REF!="Leve"),CONCATENATE("R",'Mapa final'!#REF!),"")</f>
        <v>#REF!</v>
      </c>
      <c r="L9" s="188" t="e">
        <f>IF(AND('Mapa final'!#REF!="Muy Alta",'Mapa final'!#REF!="Leve"),CONCATENATE("R",'Mapa final'!#REF!),"")</f>
        <v>#REF!</v>
      </c>
      <c r="M9" s="188" t="e">
        <f>IF(AND('Mapa final'!#REF!="Muy Alta",'Mapa final'!#REF!="Leve"),CONCATENATE("R",'Mapa final'!#REF!),"")</f>
        <v>#REF!</v>
      </c>
      <c r="N9" s="188" t="e">
        <f>IF(AND('Mapa final'!#REF!="Muy Alta",'Mapa final'!#REF!="Leve"),CONCATENATE("R",'Mapa final'!#REF!),"")</f>
        <v>#REF!</v>
      </c>
      <c r="O9" s="188" t="e">
        <f>IF(AND('Mapa final'!#REF!="Muy Alta",'Mapa final'!#REF!="Leve"),CONCATENATE("R",'Mapa final'!#REF!),"")</f>
        <v>#REF!</v>
      </c>
      <c r="P9" s="188" t="e">
        <f>IF(AND('Mapa final'!#REF!="Muy Alta",'Mapa final'!#REF!="Leve"),CONCATENATE("R",'Mapa final'!#REF!),"")</f>
        <v>#REF!</v>
      </c>
      <c r="Q9" s="188" t="e">
        <f>IF(AND('Mapa final'!#REF!="Muy Alta",'Mapa final'!#REF!="Leve"),CONCATENATE("R",'Mapa final'!#REF!),"")</f>
        <v>#REF!</v>
      </c>
      <c r="R9" s="188" t="e">
        <f>IF(AND('Mapa final'!#REF!="Muy Alta",'Mapa final'!#REF!="Leve"),CONCATENATE("R",'Mapa final'!#REF!),"")</f>
        <v>#REF!</v>
      </c>
      <c r="S9" s="189" t="e">
        <f>IF(AND('Mapa final'!#REF!="Muy Alta",'Mapa final'!#REF!="Leve"),CONCATENATE("R",'Mapa final'!#REF!),"")</f>
        <v>#REF!</v>
      </c>
      <c r="T9" s="187" t="e">
        <f>IF(AND('Mapa final'!#REF!="Muy Alta",'Mapa final'!#REF!="Menor"),CONCATENATE("R",'Mapa final'!#REF!),"")</f>
        <v>#REF!</v>
      </c>
      <c r="U9" s="188" t="e">
        <f>IF(AND('Mapa final'!#REF!="Muy Alta",'Mapa final'!#REF!="Menor"),CONCATENATE("R",'Mapa final'!#REF!),"")</f>
        <v>#REF!</v>
      </c>
      <c r="V9" s="188" t="e">
        <f>IF(AND('Mapa final'!#REF!="Muy Alta",'Mapa final'!#REF!="Menor"),CONCATENATE("R",'Mapa final'!#REF!),"")</f>
        <v>#REF!</v>
      </c>
      <c r="W9" s="188" t="e">
        <f>IF(AND('Mapa final'!#REF!="Muy Alta",'Mapa final'!#REF!="Menor"),CONCATENATE("R",'Mapa final'!#REF!),"")</f>
        <v>#REF!</v>
      </c>
      <c r="X9" s="188" t="e">
        <f>IF(AND('Mapa final'!#REF!="Muy Alta",'Mapa final'!#REF!="Menor"),CONCATENATE("R",'Mapa final'!#REF!),"")</f>
        <v>#REF!</v>
      </c>
      <c r="Y9" s="188" t="e">
        <f>IF(AND('Mapa final'!#REF!="Muy Alta",'Mapa final'!#REF!="Menor"),CONCATENATE("R",'Mapa final'!#REF!),"")</f>
        <v>#REF!</v>
      </c>
      <c r="Z9" s="188" t="e">
        <f>IF(AND('Mapa final'!#REF!="Muy Alta",'Mapa final'!#REF!="Menor"),CONCATENATE("R",'Mapa final'!#REF!),"")</f>
        <v>#REF!</v>
      </c>
      <c r="AA9" s="188" t="e">
        <f>IF(AND('Mapa final'!#REF!="Muy Alta",'Mapa final'!#REF!="Menor"),CONCATENATE("R",'Mapa final'!#REF!),"")</f>
        <v>#REF!</v>
      </c>
      <c r="AB9" s="188" t="e">
        <f>IF(AND('Mapa final'!#REF!="Muy Alta",'Mapa final'!#REF!="Menor"),CONCATENATE("R",'Mapa final'!#REF!),"")</f>
        <v>#REF!</v>
      </c>
      <c r="AC9" s="189" t="e">
        <f>IF(AND('Mapa final'!#REF!="Muy Alta",'Mapa final'!#REF!="Menor"),CONCATENATE("R",'Mapa final'!#REF!),"")</f>
        <v>#REF!</v>
      </c>
      <c r="AD9" s="187" t="e">
        <f>IF(AND('Mapa final'!#REF!="Muy Alta",'Mapa final'!#REF!="Moderado"),CONCATENATE("R",'Mapa final'!#REF!),"")</f>
        <v>#REF!</v>
      </c>
      <c r="AE9" s="188" t="e">
        <f>IF(AND('Mapa final'!#REF!="Muy Alta",'Mapa final'!#REF!="Moderado"),CONCATENATE("R",'Mapa final'!#REF!),"")</f>
        <v>#REF!</v>
      </c>
      <c r="AF9" s="188" t="e">
        <f>IF(AND('Mapa final'!#REF!="Muy Alta",'Mapa final'!#REF!="Moderado"),CONCATENATE("R",'Mapa final'!#REF!),"")</f>
        <v>#REF!</v>
      </c>
      <c r="AG9" s="188" t="e">
        <f>IF(AND('Mapa final'!#REF!="Muy Alta",'Mapa final'!#REF!="Moderado"),CONCATENATE("R",'Mapa final'!#REF!),"")</f>
        <v>#REF!</v>
      </c>
      <c r="AH9" s="188" t="e">
        <f>IF(AND('Mapa final'!#REF!="Muy Alta",'Mapa final'!#REF!="Moderado"),CONCATENATE("R",'Mapa final'!#REF!),"")</f>
        <v>#REF!</v>
      </c>
      <c r="AI9" s="188" t="e">
        <f>IF(AND('Mapa final'!#REF!="Muy Alta",'Mapa final'!#REF!="Moderado"),CONCATENATE("R",'Mapa final'!#REF!),"")</f>
        <v>#REF!</v>
      </c>
      <c r="AJ9" s="188" t="e">
        <f>IF(AND('Mapa final'!#REF!="Muy Alta",'Mapa final'!#REF!="Moderado"),CONCATENATE("R",'Mapa final'!#REF!),"")</f>
        <v>#REF!</v>
      </c>
      <c r="AK9" s="188" t="e">
        <f>IF(AND('Mapa final'!#REF!="Muy Alta",'Mapa final'!#REF!="Moderado"),CONCATENATE("R",'Mapa final'!#REF!),"")</f>
        <v>#REF!</v>
      </c>
      <c r="AL9" s="188" t="e">
        <f>IF(AND('Mapa final'!#REF!="Muy Alta",'Mapa final'!#REF!="Moderado"),CONCATENATE("R",'Mapa final'!#REF!),"")</f>
        <v>#REF!</v>
      </c>
      <c r="AM9" s="189" t="e">
        <f>IF(AND('Mapa final'!#REF!="Muy Alta",'Mapa final'!#REF!="Moderado"),CONCATENATE("R",'Mapa final'!#REF!),"")</f>
        <v>#REF!</v>
      </c>
      <c r="AN9" s="187" t="e">
        <f>IF(AND('Mapa final'!#REF!="Muy Alta",'Mapa final'!#REF!="Mayor"),CONCATENATE("R",'Mapa final'!#REF!),"")</f>
        <v>#REF!</v>
      </c>
      <c r="AO9" s="188" t="e">
        <f>IF(AND('Mapa final'!#REF!="Muy Alta",'Mapa final'!#REF!="Mayor"),CONCATENATE("R",'Mapa final'!#REF!),"")</f>
        <v>#REF!</v>
      </c>
      <c r="AP9" s="188" t="e">
        <f>IF(AND('Mapa final'!#REF!="Muy Alta",'Mapa final'!#REF!="Mayor"),CONCATENATE("R",'Mapa final'!#REF!),"")</f>
        <v>#REF!</v>
      </c>
      <c r="AQ9" s="188" t="e">
        <f>IF(AND('Mapa final'!#REF!="Muy Alta",'Mapa final'!#REF!="Mayor"),CONCATENATE("R",'Mapa final'!#REF!),"")</f>
        <v>#REF!</v>
      </c>
      <c r="AR9" s="188" t="e">
        <f>IF(AND('Mapa final'!#REF!="Muy Alta",'Mapa final'!#REF!="Mayor"),CONCATENATE("R",'Mapa final'!#REF!),"")</f>
        <v>#REF!</v>
      </c>
      <c r="AS9" s="188" t="e">
        <f>IF(AND('Mapa final'!#REF!="Muy Alta",'Mapa final'!#REF!="Mayor"),CONCATENATE("R",'Mapa final'!#REF!),"")</f>
        <v>#REF!</v>
      </c>
      <c r="AT9" s="188" t="e">
        <f>IF(AND('Mapa final'!#REF!="Muy Alta",'Mapa final'!#REF!="Mayor"),CONCATENATE("R",'Mapa final'!#REF!),"")</f>
        <v>#REF!</v>
      </c>
      <c r="AU9" s="188" t="e">
        <f>IF(AND('Mapa final'!#REF!="Muy Alta",'Mapa final'!#REF!="Mayor"),CONCATENATE("R",'Mapa final'!#REF!),"")</f>
        <v>#REF!</v>
      </c>
      <c r="AV9" s="188" t="e">
        <f>IF(AND('Mapa final'!#REF!="Muy Alta",'Mapa final'!#REF!="Mayor"),CONCATENATE("R",'Mapa final'!#REF!),"")</f>
        <v>#REF!</v>
      </c>
      <c r="AW9" s="189" t="e">
        <f>IF(AND('Mapa final'!#REF!="Muy Alta",'Mapa final'!#REF!="Mayor"),CONCATENATE("R",'Mapa final'!#REF!),"")</f>
        <v>#REF!</v>
      </c>
      <c r="AX9" s="190" t="e">
        <f>IF(AND('Mapa final'!#REF!="Muy Alta",'Mapa final'!#REF!="Catastrófico"),CONCATENATE("R",'Mapa final'!#REF!),"")</f>
        <v>#REF!</v>
      </c>
      <c r="AY9" s="191" t="e">
        <f>IF(AND('Mapa final'!#REF!="Muy Alta",'Mapa final'!#REF!="Catastrófico"),CONCATENATE("R",'Mapa final'!#REF!),"")</f>
        <v>#REF!</v>
      </c>
      <c r="AZ9" s="191" t="e">
        <f>IF(AND('Mapa final'!#REF!="Muy Alta",'Mapa final'!#REF!="Catastrófico"),CONCATENATE("R",'Mapa final'!#REF!),"")</f>
        <v>#REF!</v>
      </c>
      <c r="BA9" s="191" t="e">
        <f>IF(AND('Mapa final'!#REF!="Muy Alta",'Mapa final'!#REF!="Catastrófico"),CONCATENATE("R",'Mapa final'!#REF!),"")</f>
        <v>#REF!</v>
      </c>
      <c r="BB9" s="191" t="e">
        <f>IF(AND('Mapa final'!#REF!="Muy Alta",'Mapa final'!#REF!="Catastrófico"),CONCATENATE("R",'Mapa final'!#REF!),"")</f>
        <v>#REF!</v>
      </c>
      <c r="BC9" s="191" t="e">
        <f>IF(AND('Mapa final'!#REF!="Muy Alta",'Mapa final'!#REF!="Catastrófico"),CONCATENATE("R",'Mapa final'!#REF!),"")</f>
        <v>#REF!</v>
      </c>
      <c r="BD9" s="191" t="e">
        <f>IF(AND('Mapa final'!#REF!="Muy Alta",'Mapa final'!#REF!="Catastrófico"),CONCATENATE("R",'Mapa final'!#REF!),"")</f>
        <v>#REF!</v>
      </c>
      <c r="BE9" s="191" t="e">
        <f>IF(AND('Mapa final'!#REF!="Muy Alta",'Mapa final'!#REF!="Catastrófico"),CONCATENATE("R",'Mapa final'!#REF!),"")</f>
        <v>#REF!</v>
      </c>
      <c r="BF9" s="191" t="e">
        <f>IF(AND('Mapa final'!#REF!="Muy Alta",'Mapa final'!#REF!="Catastrófico"),CONCATENATE("R",'Mapa final'!#REF!),"")</f>
        <v>#REF!</v>
      </c>
      <c r="BG9" s="192" t="e">
        <f>IF(AND('Mapa final'!#REF!="Muy Alta",'Mapa final'!#REF!="Catastrófico"),CONCATENATE("R",'Mapa final'!#REF!),"")</f>
        <v>#REF!</v>
      </c>
      <c r="BH9" s="32"/>
      <c r="BI9" s="515"/>
      <c r="BJ9" s="516"/>
      <c r="BK9" s="516"/>
      <c r="BL9" s="516"/>
      <c r="BM9" s="516"/>
      <c r="BN9" s="517"/>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row>
    <row r="10" spans="1:119" ht="70" customHeight="1">
      <c r="A10" s="32"/>
      <c r="B10" s="507"/>
      <c r="C10" s="507"/>
      <c r="D10" s="508"/>
      <c r="E10" s="501"/>
      <c r="F10" s="502"/>
      <c r="G10" s="502"/>
      <c r="H10" s="502"/>
      <c r="I10" s="503"/>
      <c r="J10" s="187" t="e">
        <f>IF(AND('Mapa final'!#REF!="Muy Alta",'Mapa final'!#REF!="Leve"),CONCATENATE("R",'Mapa final'!#REF!),"")</f>
        <v>#REF!</v>
      </c>
      <c r="K10" s="188" t="e">
        <f>IF(AND('Mapa final'!#REF!="Muy Alta",'Mapa final'!#REF!="Leve"),CONCATENATE("R",'Mapa final'!#REF!),"")</f>
        <v>#REF!</v>
      </c>
      <c r="L10" s="188" t="e">
        <f>IF(AND('Mapa final'!#REF!="Muy Alta",'Mapa final'!#REF!="Leve"),CONCATENATE("R",'Mapa final'!#REF!),"")</f>
        <v>#REF!</v>
      </c>
      <c r="M10" s="188" t="e">
        <f>IF(AND('Mapa final'!#REF!="Muy Alta",'Mapa final'!#REF!="Leve"),CONCATENATE("R",'Mapa final'!#REF!),"")</f>
        <v>#REF!</v>
      </c>
      <c r="N10" s="188" t="e">
        <f>IF(AND('Mapa final'!#REF!="Muy Alta",'Mapa final'!#REF!="Leve"),CONCATENATE("R",'Mapa final'!#REF!),"")</f>
        <v>#REF!</v>
      </c>
      <c r="O10" s="188" t="e">
        <f>IF(AND('Mapa final'!#REF!="Muy Alta",'Mapa final'!#REF!="Leve"),CONCATENATE("R",'Mapa final'!#REF!),"")</f>
        <v>#REF!</v>
      </c>
      <c r="P10" s="188" t="e">
        <f>IF(AND('Mapa final'!#REF!="Muy Alta",'Mapa final'!#REF!="Leve"),CONCATENATE("R",'Mapa final'!#REF!),"")</f>
        <v>#REF!</v>
      </c>
      <c r="Q10" s="188" t="e">
        <f>IF(AND('Mapa final'!#REF!="Muy Alta",'Mapa final'!#REF!="Leve"),CONCATENATE("R",'Mapa final'!#REF!),"")</f>
        <v>#REF!</v>
      </c>
      <c r="R10" s="188" t="e">
        <f>IF(AND('Mapa final'!#REF!="Muy Alta",'Mapa final'!#REF!="Leve"),CONCATENATE("R",'Mapa final'!#REF!),"")</f>
        <v>#REF!</v>
      </c>
      <c r="S10" s="189" t="e">
        <f>IF(AND('Mapa final'!#REF!="Muy Alta",'Mapa final'!#REF!="Leve"),CONCATENATE("R",'Mapa final'!#REF!),"")</f>
        <v>#REF!</v>
      </c>
      <c r="T10" s="187" t="e">
        <f>IF(AND('Mapa final'!#REF!="Muy Alta",'Mapa final'!#REF!="Menor"),CONCATENATE("R",'Mapa final'!#REF!),"")</f>
        <v>#REF!</v>
      </c>
      <c r="U10" s="188" t="e">
        <f>IF(AND('Mapa final'!#REF!="Muy Alta",'Mapa final'!#REF!="Menor"),CONCATENATE("R",'Mapa final'!#REF!),"")</f>
        <v>#REF!</v>
      </c>
      <c r="V10" s="188" t="e">
        <f>IF(AND('Mapa final'!#REF!="Muy Alta",'Mapa final'!#REF!="Menor"),CONCATENATE("R",'Mapa final'!#REF!),"")</f>
        <v>#REF!</v>
      </c>
      <c r="W10" s="188" t="e">
        <f>IF(AND('Mapa final'!#REF!="Muy Alta",'Mapa final'!#REF!="Menor"),CONCATENATE("R",'Mapa final'!#REF!),"")</f>
        <v>#REF!</v>
      </c>
      <c r="X10" s="188" t="e">
        <f>IF(AND('Mapa final'!#REF!="Muy Alta",'Mapa final'!#REF!="Menor"),CONCATENATE("R",'Mapa final'!#REF!),"")</f>
        <v>#REF!</v>
      </c>
      <c r="Y10" s="188" t="e">
        <f>IF(AND('Mapa final'!#REF!="Muy Alta",'Mapa final'!#REF!="Menor"),CONCATENATE("R",'Mapa final'!#REF!),"")</f>
        <v>#REF!</v>
      </c>
      <c r="Z10" s="188" t="e">
        <f>IF(AND('Mapa final'!#REF!="Muy Alta",'Mapa final'!#REF!="Menor"),CONCATENATE("R",'Mapa final'!#REF!),"")</f>
        <v>#REF!</v>
      </c>
      <c r="AA10" s="188" t="e">
        <f>IF(AND('Mapa final'!#REF!="Muy Alta",'Mapa final'!#REF!="Menor"),CONCATENATE("R",'Mapa final'!#REF!),"")</f>
        <v>#REF!</v>
      </c>
      <c r="AB10" s="188" t="e">
        <f>IF(AND('Mapa final'!#REF!="Muy Alta",'Mapa final'!#REF!="Menor"),CONCATENATE("R",'Mapa final'!#REF!),"")</f>
        <v>#REF!</v>
      </c>
      <c r="AC10" s="189" t="e">
        <f>IF(AND('Mapa final'!#REF!="Muy Alta",'Mapa final'!#REF!="Menor"),CONCATENATE("R",'Mapa final'!#REF!),"")</f>
        <v>#REF!</v>
      </c>
      <c r="AD10" s="187" t="e">
        <f>IF(AND('Mapa final'!#REF!="Muy Alta",'Mapa final'!#REF!="Moderado"),CONCATENATE("R",'Mapa final'!#REF!),"")</f>
        <v>#REF!</v>
      </c>
      <c r="AE10" s="188" t="e">
        <f>IF(AND('Mapa final'!#REF!="Muy Alta",'Mapa final'!#REF!="Moderado"),CONCATENATE("R",'Mapa final'!#REF!),"")</f>
        <v>#REF!</v>
      </c>
      <c r="AF10" s="188" t="e">
        <f>IF(AND('Mapa final'!#REF!="Muy Alta",'Mapa final'!#REF!="Moderado"),CONCATENATE("R",'Mapa final'!#REF!),"")</f>
        <v>#REF!</v>
      </c>
      <c r="AG10" s="188" t="e">
        <f>IF(AND('Mapa final'!#REF!="Muy Alta",'Mapa final'!#REF!="Moderado"),CONCATENATE("R",'Mapa final'!#REF!),"")</f>
        <v>#REF!</v>
      </c>
      <c r="AH10" s="188" t="e">
        <f>IF(AND('Mapa final'!#REF!="Muy Alta",'Mapa final'!#REF!="Moderado"),CONCATENATE("R",'Mapa final'!#REF!),"")</f>
        <v>#REF!</v>
      </c>
      <c r="AI10" s="188" t="e">
        <f>IF(AND('Mapa final'!#REF!="Muy Alta",'Mapa final'!#REF!="Moderado"),CONCATENATE("R",'Mapa final'!#REF!),"")</f>
        <v>#REF!</v>
      </c>
      <c r="AJ10" s="188" t="e">
        <f>IF(AND('Mapa final'!#REF!="Muy Alta",'Mapa final'!#REF!="Moderado"),CONCATENATE("R",'Mapa final'!#REF!),"")</f>
        <v>#REF!</v>
      </c>
      <c r="AK10" s="188" t="e">
        <f>IF(AND('Mapa final'!#REF!="Muy Alta",'Mapa final'!#REF!="Moderado"),CONCATENATE("R",'Mapa final'!#REF!),"")</f>
        <v>#REF!</v>
      </c>
      <c r="AL10" s="188" t="e">
        <f>IF(AND('Mapa final'!#REF!="Muy Alta",'Mapa final'!#REF!="Moderado"),CONCATENATE("R",'Mapa final'!#REF!),"")</f>
        <v>#REF!</v>
      </c>
      <c r="AM10" s="189" t="e">
        <f>IF(AND('Mapa final'!#REF!="Muy Alta",'Mapa final'!#REF!="Moderado"),CONCATENATE("R",'Mapa final'!#REF!),"")</f>
        <v>#REF!</v>
      </c>
      <c r="AN10" s="187" t="e">
        <f>IF(AND('Mapa final'!#REF!="Muy Alta",'Mapa final'!#REF!="Mayor"),CONCATENATE("R",'Mapa final'!#REF!),"")</f>
        <v>#REF!</v>
      </c>
      <c r="AO10" s="188" t="e">
        <f>IF(AND('Mapa final'!#REF!="Muy Alta",'Mapa final'!#REF!="Mayor"),CONCATENATE("R",'Mapa final'!#REF!),"")</f>
        <v>#REF!</v>
      </c>
      <c r="AP10" s="188" t="e">
        <f>IF(AND('Mapa final'!#REF!="Muy Alta",'Mapa final'!#REF!="Mayor"),CONCATENATE("R",'Mapa final'!#REF!),"")</f>
        <v>#REF!</v>
      </c>
      <c r="AQ10" s="188" t="e">
        <f>IF(AND('Mapa final'!#REF!="Muy Alta",'Mapa final'!#REF!="Mayor"),CONCATENATE("R",'Mapa final'!#REF!),"")</f>
        <v>#REF!</v>
      </c>
      <c r="AR10" s="188" t="e">
        <f>IF(AND('Mapa final'!#REF!="Muy Alta",'Mapa final'!#REF!="Mayor"),CONCATENATE("R",'Mapa final'!#REF!),"")</f>
        <v>#REF!</v>
      </c>
      <c r="AS10" s="188" t="e">
        <f>IF(AND('Mapa final'!#REF!="Muy Alta",'Mapa final'!#REF!="Mayor"),CONCATENATE("R",'Mapa final'!#REF!),"")</f>
        <v>#REF!</v>
      </c>
      <c r="AT10" s="188" t="e">
        <f>IF(AND('Mapa final'!#REF!="Muy Alta",'Mapa final'!#REF!="Mayor"),CONCATENATE("R",'Mapa final'!#REF!),"")</f>
        <v>#REF!</v>
      </c>
      <c r="AU10" s="188" t="e">
        <f>IF(AND('Mapa final'!#REF!="Muy Alta",'Mapa final'!#REF!="Mayor"),CONCATENATE("R",'Mapa final'!#REF!),"")</f>
        <v>#REF!</v>
      </c>
      <c r="AV10" s="188" t="e">
        <f>IF(AND('Mapa final'!#REF!="Muy Alta",'Mapa final'!#REF!="Mayor"),CONCATENATE("R",'Mapa final'!#REF!),"")</f>
        <v>#REF!</v>
      </c>
      <c r="AW10" s="189" t="e">
        <f>IF(AND('Mapa final'!#REF!="Muy Alta",'Mapa final'!#REF!="Mayor"),CONCATENATE("R",'Mapa final'!#REF!),"")</f>
        <v>#REF!</v>
      </c>
      <c r="AX10" s="190" t="e">
        <f>IF(AND('Mapa final'!#REF!="Muy Alta",'Mapa final'!#REF!="Catastrófico"),CONCATENATE("R",'Mapa final'!#REF!),"")</f>
        <v>#REF!</v>
      </c>
      <c r="AY10" s="191" t="e">
        <f>IF(AND('Mapa final'!#REF!="Muy Alta",'Mapa final'!#REF!="Catastrófico"),CONCATENATE("R",'Mapa final'!#REF!),"")</f>
        <v>#REF!</v>
      </c>
      <c r="AZ10" s="191" t="e">
        <f>IF(AND('Mapa final'!#REF!="Muy Alta",'Mapa final'!#REF!="Catastrófico"),CONCATENATE("R",'Mapa final'!#REF!),"")</f>
        <v>#REF!</v>
      </c>
      <c r="BA10" s="191" t="e">
        <f>IF(AND('Mapa final'!#REF!="Muy Alta",'Mapa final'!#REF!="Catastrófico"),CONCATENATE("R",'Mapa final'!#REF!),"")</f>
        <v>#REF!</v>
      </c>
      <c r="BB10" s="191" t="e">
        <f>IF(AND('Mapa final'!#REF!="Muy Alta",'Mapa final'!#REF!="Catastrófico"),CONCATENATE("R",'Mapa final'!#REF!),"")</f>
        <v>#REF!</v>
      </c>
      <c r="BC10" s="191" t="e">
        <f>IF(AND('Mapa final'!#REF!="Muy Alta",'Mapa final'!#REF!="Catastrófico"),CONCATENATE("R",'Mapa final'!#REF!),"")</f>
        <v>#REF!</v>
      </c>
      <c r="BD10" s="191" t="e">
        <f>IF(AND('Mapa final'!#REF!="Muy Alta",'Mapa final'!#REF!="Catastrófico"),CONCATENATE("R",'Mapa final'!#REF!),"")</f>
        <v>#REF!</v>
      </c>
      <c r="BE10" s="191" t="e">
        <f>IF(AND('Mapa final'!#REF!="Muy Alta",'Mapa final'!#REF!="Catastrófico"),CONCATENATE("R",'Mapa final'!#REF!),"")</f>
        <v>#REF!</v>
      </c>
      <c r="BF10" s="191" t="e">
        <f>IF(AND('Mapa final'!#REF!="Muy Alta",'Mapa final'!#REF!="Catastrófico"),CONCATENATE("R",'Mapa final'!#REF!),"")</f>
        <v>#REF!</v>
      </c>
      <c r="BG10" s="192" t="e">
        <f>IF(AND('Mapa final'!#REF!="Muy Alta",'Mapa final'!#REF!="Catastrófico"),CONCATENATE("R",'Mapa final'!#REF!),"")</f>
        <v>#REF!</v>
      </c>
      <c r="BH10" s="32"/>
      <c r="BI10" s="515"/>
      <c r="BJ10" s="516"/>
      <c r="BK10" s="516"/>
      <c r="BL10" s="516"/>
      <c r="BM10" s="516"/>
      <c r="BN10" s="517"/>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row>
    <row r="11" spans="1:119" ht="70" customHeight="1">
      <c r="A11" s="32"/>
      <c r="B11" s="507"/>
      <c r="C11" s="507"/>
      <c r="D11" s="508"/>
      <c r="E11" s="501"/>
      <c r="F11" s="502"/>
      <c r="G11" s="502"/>
      <c r="H11" s="502"/>
      <c r="I11" s="503"/>
      <c r="J11" s="187" t="e">
        <f>IF(AND('Mapa final'!#REF!="Muy Alta",'Mapa final'!#REF!="Leve"),CONCATENATE("R",'Mapa final'!#REF!),"")</f>
        <v>#REF!</v>
      </c>
      <c r="K11" s="188" t="e">
        <f>IF(AND('Mapa final'!#REF!="Muy Alta",'Mapa final'!#REF!="Leve"),CONCATENATE("R",'Mapa final'!#REF!),"")</f>
        <v>#REF!</v>
      </c>
      <c r="L11" s="188" t="e">
        <f>IF(AND('Mapa final'!#REF!="Muy Alta",'Mapa final'!#REF!="Leve"),CONCATENATE("R",'Mapa final'!#REF!),"")</f>
        <v>#REF!</v>
      </c>
      <c r="M11" s="188" t="e">
        <f>IF(AND('Mapa final'!#REF!="Muy Alta",'Mapa final'!#REF!="Leve"),CONCATENATE("R",'Mapa final'!#REF!),"")</f>
        <v>#REF!</v>
      </c>
      <c r="N11" s="188" t="e">
        <f>IF(AND('Mapa final'!#REF!="Muy Alta",'Mapa final'!#REF!="Leve"),CONCATENATE("R",'Mapa final'!#REF!),"")</f>
        <v>#REF!</v>
      </c>
      <c r="O11" s="188" t="e">
        <f>IF(AND('Mapa final'!#REF!="Muy Alta",'Mapa final'!#REF!="Leve"),CONCATENATE("R",'Mapa final'!#REF!),"")</f>
        <v>#REF!</v>
      </c>
      <c r="P11" s="188" t="e">
        <f>IF(AND('Mapa final'!#REF!="Muy Alta",'Mapa final'!#REF!="Leve"),CONCATENATE("R",'Mapa final'!#REF!),"")</f>
        <v>#REF!</v>
      </c>
      <c r="Q11" s="188" t="e">
        <f>IF(AND('Mapa final'!#REF!="Muy Alta",'Mapa final'!#REF!="Leve"),CONCATENATE("R",'Mapa final'!#REF!),"")</f>
        <v>#REF!</v>
      </c>
      <c r="R11" s="188" t="str">
        <f>IF(AND('Mapa final'!$O$17="Muy Alta",'Mapa final'!$S$17="Leve"),CONCATENATE("R",'Mapa final'!$A$17),"")</f>
        <v/>
      </c>
      <c r="S11" s="189" t="e">
        <f>IF(AND('Mapa final'!#REF!="Muy Alta",'Mapa final'!#REF!="Leve"),CONCATENATE("R",'Mapa final'!#REF!),"")</f>
        <v>#REF!</v>
      </c>
      <c r="T11" s="187" t="e">
        <f>IF(AND('Mapa final'!#REF!="Muy Alta",'Mapa final'!#REF!="Menor"),CONCATENATE("R",'Mapa final'!#REF!),"")</f>
        <v>#REF!</v>
      </c>
      <c r="U11" s="188" t="e">
        <f>IF(AND('Mapa final'!#REF!="Muy Alta",'Mapa final'!#REF!="Menor"),CONCATENATE("R",'Mapa final'!#REF!),"")</f>
        <v>#REF!</v>
      </c>
      <c r="V11" s="188" t="e">
        <f>IF(AND('Mapa final'!#REF!="Muy Alta",'Mapa final'!#REF!="Menor"),CONCATENATE("R",'Mapa final'!#REF!),"")</f>
        <v>#REF!</v>
      </c>
      <c r="W11" s="188" t="e">
        <f>IF(AND('Mapa final'!#REF!="Muy Alta",'Mapa final'!#REF!="Menor"),CONCATENATE("R",'Mapa final'!#REF!),"")</f>
        <v>#REF!</v>
      </c>
      <c r="X11" s="188" t="e">
        <f>IF(AND('Mapa final'!#REF!="Muy Alta",'Mapa final'!#REF!="Menor"),CONCATENATE("R",'Mapa final'!#REF!),"")</f>
        <v>#REF!</v>
      </c>
      <c r="Y11" s="188" t="e">
        <f>IF(AND('Mapa final'!#REF!="Muy Alta",'Mapa final'!#REF!="Menor"),CONCATENATE("R",'Mapa final'!#REF!),"")</f>
        <v>#REF!</v>
      </c>
      <c r="Z11" s="188" t="e">
        <f>IF(AND('Mapa final'!#REF!="Muy Alta",'Mapa final'!#REF!="Menor"),CONCATENATE("R",'Mapa final'!#REF!),"")</f>
        <v>#REF!</v>
      </c>
      <c r="AA11" s="188" t="e">
        <f>IF(AND('Mapa final'!#REF!="Muy Alta",'Mapa final'!#REF!="Menor"),CONCATENATE("R",'Mapa final'!#REF!),"")</f>
        <v>#REF!</v>
      </c>
      <c r="AB11" s="188" t="str">
        <f>IF(AND('Mapa final'!$O$17="Muy Alta",'Mapa final'!$S$17="Menor"),CONCATENATE("R",'Mapa final'!$A$17),"")</f>
        <v/>
      </c>
      <c r="AC11" s="189" t="e">
        <f>IF(AND('Mapa final'!#REF!="Muy Alta",'Mapa final'!#REF!="Menor"),CONCATENATE("R",'Mapa final'!#REF!),"")</f>
        <v>#REF!</v>
      </c>
      <c r="AD11" s="187" t="e">
        <f>IF(AND('Mapa final'!#REF!="Muy Alta",'Mapa final'!#REF!="Moderado"),CONCATENATE("R",'Mapa final'!#REF!),"")</f>
        <v>#REF!</v>
      </c>
      <c r="AE11" s="188" t="e">
        <f>IF(AND('Mapa final'!#REF!="Muy Alta",'Mapa final'!#REF!="Moderado"),CONCATENATE("R",'Mapa final'!#REF!),"")</f>
        <v>#REF!</v>
      </c>
      <c r="AF11" s="188" t="e">
        <f>IF(AND('Mapa final'!#REF!="Muy Alta",'Mapa final'!#REF!="Moderado"),CONCATENATE("R",'Mapa final'!#REF!),"")</f>
        <v>#REF!</v>
      </c>
      <c r="AG11" s="188" t="e">
        <f>IF(AND('Mapa final'!#REF!="Muy Alta",'Mapa final'!#REF!="Moderado"),CONCATENATE("R",'Mapa final'!#REF!),"")</f>
        <v>#REF!</v>
      </c>
      <c r="AH11" s="188" t="e">
        <f>IF(AND('Mapa final'!#REF!="Muy Alta",'Mapa final'!#REF!="Moderado"),CONCATENATE("R",'Mapa final'!#REF!),"")</f>
        <v>#REF!</v>
      </c>
      <c r="AI11" s="188" t="e">
        <f>IF(AND('Mapa final'!#REF!="Muy Alta",'Mapa final'!#REF!="Moderado"),CONCATENATE("R",'Mapa final'!#REF!),"")</f>
        <v>#REF!</v>
      </c>
      <c r="AJ11" s="188" t="e">
        <f>IF(AND('Mapa final'!#REF!="Muy Alta",'Mapa final'!#REF!="Moderado"),CONCATENATE("R",'Mapa final'!#REF!),"")</f>
        <v>#REF!</v>
      </c>
      <c r="AK11" s="188" t="e">
        <f>IF(AND('Mapa final'!#REF!="Muy Alta",'Mapa final'!#REF!="Moderado"),CONCATENATE("R",'Mapa final'!#REF!),"")</f>
        <v>#REF!</v>
      </c>
      <c r="AL11" s="188" t="str">
        <f>IF(AND('Mapa final'!$O$17="Muy Alta",'Mapa final'!$S$17="Moderado"),CONCATENATE("R",'Mapa final'!$A$17),"")</f>
        <v/>
      </c>
      <c r="AM11" s="189" t="e">
        <f>IF(AND('Mapa final'!#REF!="Muy Alta",'Mapa final'!#REF!="Moderado"),CONCATENATE("R",'Mapa final'!#REF!),"")</f>
        <v>#REF!</v>
      </c>
      <c r="AN11" s="187" t="e">
        <f>IF(AND('Mapa final'!#REF!="Muy Alta",'Mapa final'!#REF!="Mayor"),CONCATENATE("R",'Mapa final'!#REF!),"")</f>
        <v>#REF!</v>
      </c>
      <c r="AO11" s="188" t="e">
        <f>IF(AND('Mapa final'!#REF!="Muy Alta",'Mapa final'!#REF!="Mayor"),CONCATENATE("R",'Mapa final'!#REF!),"")</f>
        <v>#REF!</v>
      </c>
      <c r="AP11" s="188" t="e">
        <f>IF(AND('Mapa final'!#REF!="Muy Alta",'Mapa final'!#REF!="Mayor"),CONCATENATE("R",'Mapa final'!#REF!),"")</f>
        <v>#REF!</v>
      </c>
      <c r="AQ11" s="188" t="e">
        <f>IF(AND('Mapa final'!#REF!="Muy Alta",'Mapa final'!#REF!="Mayor"),CONCATENATE("R",'Mapa final'!#REF!),"")</f>
        <v>#REF!</v>
      </c>
      <c r="AR11" s="188" t="e">
        <f>IF(AND('Mapa final'!#REF!="Muy Alta",'Mapa final'!#REF!="Mayor"),CONCATENATE("R",'Mapa final'!#REF!),"")</f>
        <v>#REF!</v>
      </c>
      <c r="AS11" s="188" t="e">
        <f>IF(AND('Mapa final'!#REF!="Muy Alta",'Mapa final'!#REF!="Mayor"),CONCATENATE("R",'Mapa final'!#REF!),"")</f>
        <v>#REF!</v>
      </c>
      <c r="AT11" s="188" t="e">
        <f>IF(AND('Mapa final'!#REF!="Muy Alta",'Mapa final'!#REF!="Mayor"),CONCATENATE("R",'Mapa final'!#REF!),"")</f>
        <v>#REF!</v>
      </c>
      <c r="AU11" s="188" t="e">
        <f>IF(AND('Mapa final'!#REF!="Muy Alta",'Mapa final'!#REF!="Mayor"),CONCATENATE("R",'Mapa final'!#REF!),"")</f>
        <v>#REF!</v>
      </c>
      <c r="AV11" s="188" t="str">
        <f>IF(AND('Mapa final'!$O$17="Muy Alta",'Mapa final'!$S$17="Mayor"),CONCATENATE("R",'Mapa final'!$A$17),"")</f>
        <v/>
      </c>
      <c r="AW11" s="189" t="e">
        <f>IF(AND('Mapa final'!#REF!="Muy Alta",'Mapa final'!#REF!="Mayor"),CONCATENATE("R",'Mapa final'!#REF!),"")</f>
        <v>#REF!</v>
      </c>
      <c r="AX11" s="190" t="e">
        <f>IF(AND('Mapa final'!#REF!="Muy Alta",'Mapa final'!#REF!="Catastrófico"),CONCATENATE("R",'Mapa final'!#REF!),"")</f>
        <v>#REF!</v>
      </c>
      <c r="AY11" s="191" t="e">
        <f>IF(AND('Mapa final'!#REF!="Muy Alta",'Mapa final'!#REF!="Catastrófico"),CONCATENATE("R",'Mapa final'!#REF!),"")</f>
        <v>#REF!</v>
      </c>
      <c r="AZ11" s="191" t="e">
        <f>IF(AND('Mapa final'!#REF!="Muy Alta",'Mapa final'!#REF!="Catastrófico"),CONCATENATE("R",'Mapa final'!#REF!),"")</f>
        <v>#REF!</v>
      </c>
      <c r="BA11" s="191" t="e">
        <f>IF(AND('Mapa final'!#REF!="Muy Alta",'Mapa final'!#REF!="Catastrófico"),CONCATENATE("R",'Mapa final'!#REF!),"")</f>
        <v>#REF!</v>
      </c>
      <c r="BB11" s="191" t="e">
        <f>IF(AND('Mapa final'!#REF!="Muy Alta",'Mapa final'!#REF!="Catastrófico"),CONCATENATE("R",'Mapa final'!#REF!),"")</f>
        <v>#REF!</v>
      </c>
      <c r="BC11" s="191" t="e">
        <f>IF(AND('Mapa final'!#REF!="Muy Alta",'Mapa final'!#REF!="Catastrófico"),CONCATENATE("R",'Mapa final'!#REF!),"")</f>
        <v>#REF!</v>
      </c>
      <c r="BD11" s="191" t="e">
        <f>IF(AND('Mapa final'!#REF!="Muy Alta",'Mapa final'!#REF!="Catastrófico"),CONCATENATE("R",'Mapa final'!#REF!),"")</f>
        <v>#REF!</v>
      </c>
      <c r="BE11" s="191" t="e">
        <f>IF(AND('Mapa final'!#REF!="Muy Alta",'Mapa final'!#REF!="Catastrófico"),CONCATENATE("R",'Mapa final'!#REF!),"")</f>
        <v>#REF!</v>
      </c>
      <c r="BF11" s="191" t="str">
        <f>IF(AND('Mapa final'!$O$17="Muy Alta",'Mapa final'!$S$17="Catastrófico"),CONCATENATE("R",'Mapa final'!$A$17),"")</f>
        <v/>
      </c>
      <c r="BG11" s="192" t="e">
        <f>IF(AND('Mapa final'!#REF!="Muy Alta",'Mapa final'!#REF!="Catastrófico"),CONCATENATE("R",'Mapa final'!#REF!),"")</f>
        <v>#REF!</v>
      </c>
      <c r="BH11" s="32"/>
      <c r="BI11" s="515"/>
      <c r="BJ11" s="516"/>
      <c r="BK11" s="516"/>
      <c r="BL11" s="516"/>
      <c r="BM11" s="516"/>
      <c r="BN11" s="517"/>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row>
    <row r="12" spans="1:119" ht="70" customHeight="1">
      <c r="A12" s="32"/>
      <c r="B12" s="507"/>
      <c r="C12" s="507"/>
      <c r="D12" s="508"/>
      <c r="E12" s="501"/>
      <c r="F12" s="502"/>
      <c r="G12" s="502"/>
      <c r="H12" s="502"/>
      <c r="I12" s="503"/>
      <c r="J12" s="187" t="e">
        <f>IF(AND('Mapa final'!#REF!="Muy Alta",'Mapa final'!#REF!="Leve"),CONCATENATE("R",'Mapa final'!#REF!),"")</f>
        <v>#REF!</v>
      </c>
      <c r="K12" s="188" t="e">
        <f>IF(AND('Mapa final'!#REF!="Muy Alta",'Mapa final'!#REF!="Leve"),CONCATENATE("R",'Mapa final'!#REF!),"")</f>
        <v>#REF!</v>
      </c>
      <c r="L12" s="188" t="e">
        <f>IF(AND('Mapa final'!#REF!="Muy Alta",'Mapa final'!#REF!="Leve"),CONCATENATE("R",'Mapa final'!#REF!),"")</f>
        <v>#REF!</v>
      </c>
      <c r="M12" s="188" t="e">
        <f>IF(AND('Mapa final'!#REF!="Muy Alta",'Mapa final'!#REF!="Leve"),CONCATENATE("R",'Mapa final'!#REF!),"")</f>
        <v>#REF!</v>
      </c>
      <c r="N12" s="188" t="e">
        <f>IF(AND('Mapa final'!#REF!="Muy Alta",'Mapa final'!#REF!="Leve"),CONCATENATE("R",'Mapa final'!#REF!),"")</f>
        <v>#REF!</v>
      </c>
      <c r="O12" s="188" t="e">
        <f>IF(AND('Mapa final'!#REF!="Muy Alta",'Mapa final'!#REF!="Leve"),CONCATENATE("R",'Mapa final'!#REF!),"")</f>
        <v>#REF!</v>
      </c>
      <c r="P12" s="188" t="e">
        <f>IF(AND('Mapa final'!#REF!="Muy Alta",'Mapa final'!#REF!="Leve"),CONCATENATE("R",'Mapa final'!#REF!),"")</f>
        <v>#REF!</v>
      </c>
      <c r="Q12" s="188" t="e">
        <f>IF(AND('Mapa final'!#REF!="Muy Alta",'Mapa final'!#REF!="Leve"),CONCATENATE("R",'Mapa final'!#REF!),"")</f>
        <v>#REF!</v>
      </c>
      <c r="R12" s="188" t="e">
        <f>IF(AND('Mapa final'!#REF!="Muy Alta",'Mapa final'!#REF!="Leve"),CONCATENATE("R",'Mapa final'!#REF!),"")</f>
        <v>#REF!</v>
      </c>
      <c r="S12" s="189" t="e">
        <f>IF(AND('Mapa final'!#REF!="Muy Alta",'Mapa final'!#REF!="Leve"),CONCATENATE("R",'Mapa final'!#REF!),"")</f>
        <v>#REF!</v>
      </c>
      <c r="T12" s="187" t="e">
        <f>IF(AND('Mapa final'!#REF!="Muy Alta",'Mapa final'!#REF!="Menor"),CONCATENATE("R",'Mapa final'!#REF!),"")</f>
        <v>#REF!</v>
      </c>
      <c r="U12" s="188" t="e">
        <f>IF(AND('Mapa final'!#REF!="Muy Alta",'Mapa final'!#REF!="Menor"),CONCATENATE("R",'Mapa final'!#REF!),"")</f>
        <v>#REF!</v>
      </c>
      <c r="V12" s="188" t="e">
        <f>IF(AND('Mapa final'!#REF!="Muy Alta",'Mapa final'!#REF!="Menor"),CONCATENATE("R",'Mapa final'!#REF!),"")</f>
        <v>#REF!</v>
      </c>
      <c r="W12" s="188" t="e">
        <f>IF(AND('Mapa final'!#REF!="Muy Alta",'Mapa final'!#REF!="Menor"),CONCATENATE("R",'Mapa final'!#REF!),"")</f>
        <v>#REF!</v>
      </c>
      <c r="X12" s="188" t="e">
        <f>IF(AND('Mapa final'!#REF!="Muy Alta",'Mapa final'!#REF!="Menor"),CONCATENATE("R",'Mapa final'!#REF!),"")</f>
        <v>#REF!</v>
      </c>
      <c r="Y12" s="188" t="e">
        <f>IF(AND('Mapa final'!#REF!="Muy Alta",'Mapa final'!#REF!="Menor"),CONCATENATE("R",'Mapa final'!#REF!),"")</f>
        <v>#REF!</v>
      </c>
      <c r="Z12" s="188" t="e">
        <f>IF(AND('Mapa final'!#REF!="Muy Alta",'Mapa final'!#REF!="Menor"),CONCATENATE("R",'Mapa final'!#REF!),"")</f>
        <v>#REF!</v>
      </c>
      <c r="AA12" s="188" t="e">
        <f>IF(AND('Mapa final'!#REF!="Muy Alta",'Mapa final'!#REF!="Menor"),CONCATENATE("R",'Mapa final'!#REF!),"")</f>
        <v>#REF!</v>
      </c>
      <c r="AB12" s="188" t="e">
        <f>IF(AND('Mapa final'!#REF!="Muy Alta",'Mapa final'!#REF!="Menor"),CONCATENATE("R",'Mapa final'!#REF!),"")</f>
        <v>#REF!</v>
      </c>
      <c r="AC12" s="189" t="e">
        <f>IF(AND('Mapa final'!#REF!="Muy Alta",'Mapa final'!#REF!="Menor"),CONCATENATE("R",'Mapa final'!#REF!),"")</f>
        <v>#REF!</v>
      </c>
      <c r="AD12" s="187" t="e">
        <f>IF(AND('Mapa final'!#REF!="Muy Alta",'Mapa final'!#REF!="Moderado"),CONCATENATE("R",'Mapa final'!#REF!),"")</f>
        <v>#REF!</v>
      </c>
      <c r="AE12" s="188" t="e">
        <f>IF(AND('Mapa final'!#REF!="Muy Alta",'Mapa final'!#REF!="Moderado"),CONCATENATE("R",'Mapa final'!#REF!),"")</f>
        <v>#REF!</v>
      </c>
      <c r="AF12" s="188" t="e">
        <f>IF(AND('Mapa final'!#REF!="Muy Alta",'Mapa final'!#REF!="Moderado"),CONCATENATE("R",'Mapa final'!#REF!),"")</f>
        <v>#REF!</v>
      </c>
      <c r="AG12" s="188" t="e">
        <f>IF(AND('Mapa final'!#REF!="Muy Alta",'Mapa final'!#REF!="Moderado"),CONCATENATE("R",'Mapa final'!#REF!),"")</f>
        <v>#REF!</v>
      </c>
      <c r="AH12" s="188" t="e">
        <f>IF(AND('Mapa final'!#REF!="Muy Alta",'Mapa final'!#REF!="Moderado"),CONCATENATE("R",'Mapa final'!#REF!),"")</f>
        <v>#REF!</v>
      </c>
      <c r="AI12" s="188" t="e">
        <f>IF(AND('Mapa final'!#REF!="Muy Alta",'Mapa final'!#REF!="Moderado"),CONCATENATE("R",'Mapa final'!#REF!),"")</f>
        <v>#REF!</v>
      </c>
      <c r="AJ12" s="188" t="e">
        <f>IF(AND('Mapa final'!#REF!="Muy Alta",'Mapa final'!#REF!="Moderado"),CONCATENATE("R",'Mapa final'!#REF!),"")</f>
        <v>#REF!</v>
      </c>
      <c r="AK12" s="188" t="e">
        <f>IF(AND('Mapa final'!#REF!="Muy Alta",'Mapa final'!#REF!="Moderado"),CONCATENATE("R",'Mapa final'!#REF!),"")</f>
        <v>#REF!</v>
      </c>
      <c r="AL12" s="188" t="e">
        <f>IF(AND('Mapa final'!#REF!="Muy Alta",'Mapa final'!#REF!="Moderado"),CONCATENATE("R",'Mapa final'!#REF!),"")</f>
        <v>#REF!</v>
      </c>
      <c r="AM12" s="189" t="e">
        <f>IF(AND('Mapa final'!#REF!="Muy Alta",'Mapa final'!#REF!="Moderado"),CONCATENATE("R",'Mapa final'!#REF!),"")</f>
        <v>#REF!</v>
      </c>
      <c r="AN12" s="187" t="e">
        <f>IF(AND('Mapa final'!#REF!="Muy Alta",'Mapa final'!#REF!="Mayor"),CONCATENATE("R",'Mapa final'!#REF!),"")</f>
        <v>#REF!</v>
      </c>
      <c r="AO12" s="188" t="e">
        <f>IF(AND('Mapa final'!#REF!="Muy Alta",'Mapa final'!#REF!="Mayor"),CONCATENATE("R",'Mapa final'!#REF!),"")</f>
        <v>#REF!</v>
      </c>
      <c r="AP12" s="188" t="e">
        <f>IF(AND('Mapa final'!#REF!="Muy Alta",'Mapa final'!#REF!="Mayor"),CONCATENATE("R",'Mapa final'!#REF!),"")</f>
        <v>#REF!</v>
      </c>
      <c r="AQ12" s="188" t="e">
        <f>IF(AND('Mapa final'!#REF!="Muy Alta",'Mapa final'!#REF!="Mayor"),CONCATENATE("R",'Mapa final'!#REF!),"")</f>
        <v>#REF!</v>
      </c>
      <c r="AR12" s="188" t="e">
        <f>IF(AND('Mapa final'!#REF!="Muy Alta",'Mapa final'!#REF!="Mayor"),CONCATENATE("R",'Mapa final'!#REF!),"")</f>
        <v>#REF!</v>
      </c>
      <c r="AS12" s="188" t="e">
        <f>IF(AND('Mapa final'!#REF!="Muy Alta",'Mapa final'!#REF!="Mayor"),CONCATENATE("R",'Mapa final'!#REF!),"")</f>
        <v>#REF!</v>
      </c>
      <c r="AT12" s="188" t="e">
        <f>IF(AND('Mapa final'!#REF!="Muy Alta",'Mapa final'!#REF!="Mayor"),CONCATENATE("R",'Mapa final'!#REF!),"")</f>
        <v>#REF!</v>
      </c>
      <c r="AU12" s="188" t="e">
        <f>IF(AND('Mapa final'!#REF!="Muy Alta",'Mapa final'!#REF!="Mayor"),CONCATENATE("R",'Mapa final'!#REF!),"")</f>
        <v>#REF!</v>
      </c>
      <c r="AV12" s="188" t="e">
        <f>IF(AND('Mapa final'!#REF!="Muy Alta",'Mapa final'!#REF!="Mayor"),CONCATENATE("R",'Mapa final'!#REF!),"")</f>
        <v>#REF!</v>
      </c>
      <c r="AW12" s="189" t="e">
        <f>IF(AND('Mapa final'!#REF!="Muy Alta",'Mapa final'!#REF!="Mayor"),CONCATENATE("R",'Mapa final'!#REF!),"")</f>
        <v>#REF!</v>
      </c>
      <c r="AX12" s="190" t="e">
        <f>IF(AND('Mapa final'!#REF!="Muy Alta",'Mapa final'!#REF!="Catastrófico"),CONCATENATE("R",'Mapa final'!#REF!),"")</f>
        <v>#REF!</v>
      </c>
      <c r="AY12" s="191" t="e">
        <f>IF(AND('Mapa final'!#REF!="Muy Alta",'Mapa final'!#REF!="Catastrófico"),CONCATENATE("R",'Mapa final'!#REF!),"")</f>
        <v>#REF!</v>
      </c>
      <c r="AZ12" s="191" t="e">
        <f>IF(AND('Mapa final'!#REF!="Muy Alta",'Mapa final'!#REF!="Catastrófico"),CONCATENATE("R",'Mapa final'!#REF!),"")</f>
        <v>#REF!</v>
      </c>
      <c r="BA12" s="191" t="e">
        <f>IF(AND('Mapa final'!#REF!="Muy Alta",'Mapa final'!#REF!="Catastrófico"),CONCATENATE("R",'Mapa final'!#REF!),"")</f>
        <v>#REF!</v>
      </c>
      <c r="BB12" s="191" t="e">
        <f>IF(AND('Mapa final'!#REF!="Muy Alta",'Mapa final'!#REF!="Catastrófico"),CONCATENATE("R",'Mapa final'!#REF!),"")</f>
        <v>#REF!</v>
      </c>
      <c r="BC12" s="191" t="e">
        <f>IF(AND('Mapa final'!#REF!="Muy Alta",'Mapa final'!#REF!="Catastrófico"),CONCATENATE("R",'Mapa final'!#REF!),"")</f>
        <v>#REF!</v>
      </c>
      <c r="BD12" s="191" t="e">
        <f>IF(AND('Mapa final'!#REF!="Muy Alta",'Mapa final'!#REF!="Catastrófico"),CONCATENATE("R",'Mapa final'!#REF!),"")</f>
        <v>#REF!</v>
      </c>
      <c r="BE12" s="191" t="e">
        <f>IF(AND('Mapa final'!#REF!="Muy Alta",'Mapa final'!#REF!="Catastrófico"),CONCATENATE("R",'Mapa final'!#REF!),"")</f>
        <v>#REF!</v>
      </c>
      <c r="BF12" s="191" t="e">
        <f>IF(AND('Mapa final'!#REF!="Muy Alta",'Mapa final'!#REF!="Catastrófico"),CONCATENATE("R",'Mapa final'!#REF!),"")</f>
        <v>#REF!</v>
      </c>
      <c r="BG12" s="192" t="e">
        <f>IF(AND('Mapa final'!#REF!="Muy Alta",'Mapa final'!#REF!="Catastrófico"),CONCATENATE("R",'Mapa final'!#REF!),"")</f>
        <v>#REF!</v>
      </c>
      <c r="BH12" s="32"/>
      <c r="BI12" s="515"/>
      <c r="BJ12" s="516"/>
      <c r="BK12" s="516"/>
      <c r="BL12" s="516"/>
      <c r="BM12" s="516"/>
      <c r="BN12" s="517"/>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row>
    <row r="13" spans="1:119" ht="70" customHeight="1">
      <c r="A13" s="32"/>
      <c r="B13" s="507"/>
      <c r="C13" s="507"/>
      <c r="D13" s="508"/>
      <c r="E13" s="501"/>
      <c r="F13" s="502"/>
      <c r="G13" s="502"/>
      <c r="H13" s="502"/>
      <c r="I13" s="503"/>
      <c r="J13" s="187" t="e">
        <f>IF(AND('Mapa final'!#REF!="Muy Alta",'Mapa final'!#REF!="Leve"),CONCATENATE("R",'Mapa final'!#REF!),"")</f>
        <v>#REF!</v>
      </c>
      <c r="K13" s="188" t="e">
        <f>IF(AND('Mapa final'!#REF!="Muy Alta",'Mapa final'!#REF!="Leve"),CONCATENATE("R",'Mapa final'!#REF!),"")</f>
        <v>#REF!</v>
      </c>
      <c r="L13" s="188" t="e">
        <f>IF(AND('Mapa final'!#REF!="Muy Alta",'Mapa final'!#REF!="Leve"),CONCATENATE("R",'Mapa final'!#REF!),"")</f>
        <v>#REF!</v>
      </c>
      <c r="M13" s="188" t="e">
        <f>IF(AND('Mapa final'!#REF!="Muy Alta",'Mapa final'!#REF!="Leve"),CONCATENATE("R",'Mapa final'!#REF!),"")</f>
        <v>#REF!</v>
      </c>
      <c r="N13" s="188" t="e">
        <f>IF(AND('Mapa final'!#REF!="Muy Alta",'Mapa final'!#REF!="Leve"),CONCATENATE("R",'Mapa final'!#REF!),"")</f>
        <v>#REF!</v>
      </c>
      <c r="O13" s="188" t="e">
        <f>IF(AND('Mapa final'!#REF!="Muy Alta",'Mapa final'!#REF!="Leve"),CONCATENATE("R",'Mapa final'!#REF!),"")</f>
        <v>#REF!</v>
      </c>
      <c r="P13" s="188" t="e">
        <f>IF(AND('Mapa final'!#REF!="Muy Alta",'Mapa final'!#REF!="Leve"),CONCATENATE("R",'Mapa final'!#REF!),"")</f>
        <v>#REF!</v>
      </c>
      <c r="Q13" s="188" t="e">
        <f>IF(AND('Mapa final'!#REF!="Muy Alta",'Mapa final'!#REF!="Leve"),CONCATENATE("R",'Mapa final'!#REF!),"")</f>
        <v>#REF!</v>
      </c>
      <c r="R13" s="188" t="e">
        <f>IF(AND('Mapa final'!#REF!="Muy Alta",'Mapa final'!#REF!="Leve"),CONCATENATE("R",'Mapa final'!#REF!),"")</f>
        <v>#REF!</v>
      </c>
      <c r="S13" s="189" t="e">
        <f>IF(AND('Mapa final'!#REF!="Muy Alta",'Mapa final'!#REF!="Leve"),CONCATENATE("R",'Mapa final'!#REF!),"")</f>
        <v>#REF!</v>
      </c>
      <c r="T13" s="187" t="e">
        <f>IF(AND('Mapa final'!#REF!="Muy Alta",'Mapa final'!#REF!="Menor"),CONCATENATE("R",'Mapa final'!#REF!),"")</f>
        <v>#REF!</v>
      </c>
      <c r="U13" s="188" t="e">
        <f>IF(AND('Mapa final'!#REF!="Muy Alta",'Mapa final'!#REF!="Menor"),CONCATENATE("R",'Mapa final'!#REF!),"")</f>
        <v>#REF!</v>
      </c>
      <c r="V13" s="188" t="e">
        <f>IF(AND('Mapa final'!#REF!="Muy Alta",'Mapa final'!#REF!="Menor"),CONCATENATE("R",'Mapa final'!#REF!),"")</f>
        <v>#REF!</v>
      </c>
      <c r="W13" s="188" t="e">
        <f>IF(AND('Mapa final'!#REF!="Muy Alta",'Mapa final'!#REF!="Menor"),CONCATENATE("R",'Mapa final'!#REF!),"")</f>
        <v>#REF!</v>
      </c>
      <c r="X13" s="188" t="e">
        <f>IF(AND('Mapa final'!#REF!="Muy Alta",'Mapa final'!#REF!="Menor"),CONCATENATE("R",'Mapa final'!#REF!),"")</f>
        <v>#REF!</v>
      </c>
      <c r="Y13" s="188" t="e">
        <f>IF(AND('Mapa final'!#REF!="Muy Alta",'Mapa final'!#REF!="Menor"),CONCATENATE("R",'Mapa final'!#REF!),"")</f>
        <v>#REF!</v>
      </c>
      <c r="Z13" s="188" t="e">
        <f>IF(AND('Mapa final'!#REF!="Muy Alta",'Mapa final'!#REF!="Menor"),CONCATENATE("R",'Mapa final'!#REF!),"")</f>
        <v>#REF!</v>
      </c>
      <c r="AA13" s="188" t="e">
        <f>IF(AND('Mapa final'!#REF!="Muy Alta",'Mapa final'!#REF!="Menor"),CONCATENATE("R",'Mapa final'!#REF!),"")</f>
        <v>#REF!</v>
      </c>
      <c r="AB13" s="188" t="e">
        <f>IF(AND('Mapa final'!#REF!="Muy Alta",'Mapa final'!#REF!="Menor"),CONCATENATE("R",'Mapa final'!#REF!),"")</f>
        <v>#REF!</v>
      </c>
      <c r="AC13" s="189" t="e">
        <f>IF(AND('Mapa final'!#REF!="Muy Alta",'Mapa final'!#REF!="Menor"),CONCATENATE("R",'Mapa final'!#REF!),"")</f>
        <v>#REF!</v>
      </c>
      <c r="AD13" s="187" t="e">
        <f>IF(AND('Mapa final'!#REF!="Muy Alta",'Mapa final'!#REF!="Moderado"),CONCATENATE("R",'Mapa final'!#REF!),"")</f>
        <v>#REF!</v>
      </c>
      <c r="AE13" s="188" t="e">
        <f>IF(AND('Mapa final'!#REF!="Muy Alta",'Mapa final'!#REF!="Moderado"),CONCATENATE("R",'Mapa final'!#REF!),"")</f>
        <v>#REF!</v>
      </c>
      <c r="AF13" s="188" t="e">
        <f>IF(AND('Mapa final'!#REF!="Muy Alta",'Mapa final'!#REF!="Moderado"),CONCATENATE("R",'Mapa final'!#REF!),"")</f>
        <v>#REF!</v>
      </c>
      <c r="AG13" s="188" t="e">
        <f>IF(AND('Mapa final'!#REF!="Muy Alta",'Mapa final'!#REF!="Moderado"),CONCATENATE("R",'Mapa final'!#REF!),"")</f>
        <v>#REF!</v>
      </c>
      <c r="AH13" s="188" t="e">
        <f>IF(AND('Mapa final'!#REF!="Muy Alta",'Mapa final'!#REF!="Moderado"),CONCATENATE("R",'Mapa final'!#REF!),"")</f>
        <v>#REF!</v>
      </c>
      <c r="AI13" s="188" t="e">
        <f>IF(AND('Mapa final'!#REF!="Muy Alta",'Mapa final'!#REF!="Moderado"),CONCATENATE("R",'Mapa final'!#REF!),"")</f>
        <v>#REF!</v>
      </c>
      <c r="AJ13" s="188" t="e">
        <f>IF(AND('Mapa final'!#REF!="Muy Alta",'Mapa final'!#REF!="Moderado"),CONCATENATE("R",'Mapa final'!#REF!),"")</f>
        <v>#REF!</v>
      </c>
      <c r="AK13" s="188" t="e">
        <f>IF(AND('Mapa final'!#REF!="Muy Alta",'Mapa final'!#REF!="Moderado"),CONCATENATE("R",'Mapa final'!#REF!),"")</f>
        <v>#REF!</v>
      </c>
      <c r="AL13" s="188" t="e">
        <f>IF(AND('Mapa final'!#REF!="Muy Alta",'Mapa final'!#REF!="Moderado"),CONCATENATE("R",'Mapa final'!#REF!),"")</f>
        <v>#REF!</v>
      </c>
      <c r="AM13" s="189" t="e">
        <f>IF(AND('Mapa final'!#REF!="Muy Alta",'Mapa final'!#REF!="Moderado"),CONCATENATE("R",'Mapa final'!#REF!),"")</f>
        <v>#REF!</v>
      </c>
      <c r="AN13" s="187" t="e">
        <f>IF(AND('Mapa final'!#REF!="Muy Alta",'Mapa final'!#REF!="Mayor"),CONCATENATE("R",'Mapa final'!#REF!),"")</f>
        <v>#REF!</v>
      </c>
      <c r="AO13" s="188" t="e">
        <f>IF(AND('Mapa final'!#REF!="Muy Alta",'Mapa final'!#REF!="Mayor"),CONCATENATE("R",'Mapa final'!#REF!),"")</f>
        <v>#REF!</v>
      </c>
      <c r="AP13" s="188" t="e">
        <f>IF(AND('Mapa final'!#REF!="Muy Alta",'Mapa final'!#REF!="Mayor"),CONCATENATE("R",'Mapa final'!#REF!),"")</f>
        <v>#REF!</v>
      </c>
      <c r="AQ13" s="188" t="e">
        <f>IF(AND('Mapa final'!#REF!="Muy Alta",'Mapa final'!#REF!="Mayor"),CONCATENATE("R",'Mapa final'!#REF!),"")</f>
        <v>#REF!</v>
      </c>
      <c r="AR13" s="188" t="e">
        <f>IF(AND('Mapa final'!#REF!="Muy Alta",'Mapa final'!#REF!="Mayor"),CONCATENATE("R",'Mapa final'!#REF!),"")</f>
        <v>#REF!</v>
      </c>
      <c r="AS13" s="188" t="e">
        <f>IF(AND('Mapa final'!#REF!="Muy Alta",'Mapa final'!#REF!="Mayor"),CONCATENATE("R",'Mapa final'!#REF!),"")</f>
        <v>#REF!</v>
      </c>
      <c r="AT13" s="188" t="e">
        <f>IF(AND('Mapa final'!#REF!="Muy Alta",'Mapa final'!#REF!="Mayor"),CONCATENATE("R",'Mapa final'!#REF!),"")</f>
        <v>#REF!</v>
      </c>
      <c r="AU13" s="188" t="e">
        <f>IF(AND('Mapa final'!#REF!="Muy Alta",'Mapa final'!#REF!="Mayor"),CONCATENATE("R",'Mapa final'!#REF!),"")</f>
        <v>#REF!</v>
      </c>
      <c r="AV13" s="188" t="e">
        <f>IF(AND('Mapa final'!#REF!="Muy Alta",'Mapa final'!#REF!="Mayor"),CONCATENATE("R",'Mapa final'!#REF!),"")</f>
        <v>#REF!</v>
      </c>
      <c r="AW13" s="189" t="e">
        <f>IF(AND('Mapa final'!#REF!="Muy Alta",'Mapa final'!#REF!="Mayor"),CONCATENATE("R",'Mapa final'!#REF!),"")</f>
        <v>#REF!</v>
      </c>
      <c r="AX13" s="190" t="e">
        <f>IF(AND('Mapa final'!#REF!="Muy Alta",'Mapa final'!#REF!="Catastrófico"),CONCATENATE("R",'Mapa final'!#REF!),"")</f>
        <v>#REF!</v>
      </c>
      <c r="AY13" s="191" t="e">
        <f>IF(AND('Mapa final'!#REF!="Muy Alta",'Mapa final'!#REF!="Catastrófico"),CONCATENATE("R",'Mapa final'!#REF!),"")</f>
        <v>#REF!</v>
      </c>
      <c r="AZ13" s="191" t="e">
        <f>IF(AND('Mapa final'!#REF!="Muy Alta",'Mapa final'!#REF!="Catastrófico"),CONCATENATE("R",'Mapa final'!#REF!),"")</f>
        <v>#REF!</v>
      </c>
      <c r="BA13" s="191" t="e">
        <f>IF(AND('Mapa final'!#REF!="Muy Alta",'Mapa final'!#REF!="Catastrófico"),CONCATENATE("R",'Mapa final'!#REF!),"")</f>
        <v>#REF!</v>
      </c>
      <c r="BB13" s="191" t="e">
        <f>IF(AND('Mapa final'!#REF!="Muy Alta",'Mapa final'!#REF!="Catastrófico"),CONCATENATE("R",'Mapa final'!#REF!),"")</f>
        <v>#REF!</v>
      </c>
      <c r="BC13" s="191" t="e">
        <f>IF(AND('Mapa final'!#REF!="Muy Alta",'Mapa final'!#REF!="Catastrófico"),CONCATENATE("R",'Mapa final'!#REF!),"")</f>
        <v>#REF!</v>
      </c>
      <c r="BD13" s="191" t="e">
        <f>IF(AND('Mapa final'!#REF!="Muy Alta",'Mapa final'!#REF!="Catastrófico"),CONCATENATE("R",'Mapa final'!#REF!),"")</f>
        <v>#REF!</v>
      </c>
      <c r="BE13" s="191" t="e">
        <f>IF(AND('Mapa final'!#REF!="Muy Alta",'Mapa final'!#REF!="Catastrófico"),CONCATENATE("R",'Mapa final'!#REF!),"")</f>
        <v>#REF!</v>
      </c>
      <c r="BF13" s="191" t="e">
        <f>IF(AND('Mapa final'!#REF!="Muy Alta",'Mapa final'!#REF!="Catastrófico"),CONCATENATE("R",'Mapa final'!#REF!),"")</f>
        <v>#REF!</v>
      </c>
      <c r="BG13" s="192" t="e">
        <f>IF(AND('Mapa final'!#REF!="Muy Alta",'Mapa final'!#REF!="Catastrófico"),CONCATENATE("R",'Mapa final'!#REF!),"")</f>
        <v>#REF!</v>
      </c>
      <c r="BH13" s="32"/>
      <c r="BI13" s="515"/>
      <c r="BJ13" s="516"/>
      <c r="BK13" s="516"/>
      <c r="BL13" s="516"/>
      <c r="BM13" s="516"/>
      <c r="BN13" s="517"/>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row>
    <row r="14" spans="1:119" ht="70" customHeight="1" thickBot="1">
      <c r="A14" s="32"/>
      <c r="B14" s="507"/>
      <c r="C14" s="507"/>
      <c r="D14" s="508"/>
      <c r="E14" s="504"/>
      <c r="F14" s="505"/>
      <c r="G14" s="505"/>
      <c r="H14" s="505"/>
      <c r="I14" s="506"/>
      <c r="J14" s="193" t="e">
        <f>IF(AND('Mapa final'!#REF!="Muy Alta",'Mapa final'!#REF!="Leve"),CONCATENATE("R",'Mapa final'!#REF!),"")</f>
        <v>#REF!</v>
      </c>
      <c r="K14" s="194" t="e">
        <f>IF(AND('Mapa final'!#REF!="Muy Alta",'Mapa final'!#REF!="Leve"),CONCATENATE("R",'Mapa final'!#REF!),"")</f>
        <v>#REF!</v>
      </c>
      <c r="L14" s="194" t="e">
        <f>IF(AND('Mapa final'!#REF!="Muy Alta",'Mapa final'!#REF!="Leve"),CONCATENATE("R",'Mapa final'!#REF!),"")</f>
        <v>#REF!</v>
      </c>
      <c r="M14" s="194" t="e">
        <f>IF(AND('Mapa final'!#REF!="Muy Alta",'Mapa final'!#REF!="Leve"),CONCATENATE("R",'Mapa final'!#REF!),"")</f>
        <v>#REF!</v>
      </c>
      <c r="N14" s="194" t="e">
        <f>IF(AND('Mapa final'!#REF!="Muy Alta",'Mapa final'!#REF!="Leve"),CONCATENATE("R",'Mapa final'!#REF!),"")</f>
        <v>#REF!</v>
      </c>
      <c r="O14" s="194" t="e">
        <f>IF(AND('Mapa final'!#REF!="Muy Alta",'Mapa final'!#REF!="Leve"),CONCATENATE("R",'Mapa final'!#REF!),"")</f>
        <v>#REF!</v>
      </c>
      <c r="P14" s="194" t="e">
        <f>IF(AND('Mapa final'!#REF!="Muy Alta",'Mapa final'!#REF!="Leve"),CONCATENATE("R",'Mapa final'!#REF!),"")</f>
        <v>#REF!</v>
      </c>
      <c r="Q14" s="194" t="e">
        <f>IF(AND('Mapa final'!#REF!="Muy Alta",'Mapa final'!#REF!="Leve"),CONCATENATE("R",'Mapa final'!#REF!),"")</f>
        <v>#REF!</v>
      </c>
      <c r="R14" s="194" t="e">
        <f>IF(AND('Mapa final'!#REF!="Muy Alta",'Mapa final'!#REF!="Leve"),CONCATENATE("R",'Mapa final'!#REF!),"")</f>
        <v>#REF!</v>
      </c>
      <c r="S14" s="195" t="e">
        <f>IF(AND('Mapa final'!#REF!="Muy Alta",'Mapa final'!#REF!="Leve"),CONCATENATE("R",'Mapa final'!#REF!),"")</f>
        <v>#REF!</v>
      </c>
      <c r="T14" s="193" t="e">
        <f>IF(AND('Mapa final'!#REF!="Muy Alta",'Mapa final'!#REF!="Menor"),CONCATENATE("R",'Mapa final'!#REF!),"")</f>
        <v>#REF!</v>
      </c>
      <c r="U14" s="194" t="e">
        <f>IF(AND('Mapa final'!#REF!="Muy Alta",'Mapa final'!#REF!="Menor"),CONCATENATE("R",'Mapa final'!#REF!),"")</f>
        <v>#REF!</v>
      </c>
      <c r="V14" s="194" t="e">
        <f>IF(AND('Mapa final'!#REF!="Muy Alta",'Mapa final'!#REF!="Menor"),CONCATENATE("R",'Mapa final'!#REF!),"")</f>
        <v>#REF!</v>
      </c>
      <c r="W14" s="194" t="e">
        <f>IF(AND('Mapa final'!#REF!="Muy Alta",'Mapa final'!#REF!="Menor"),CONCATENATE("R",'Mapa final'!#REF!),"")</f>
        <v>#REF!</v>
      </c>
      <c r="X14" s="194" t="e">
        <f>IF(AND('Mapa final'!#REF!="Muy Alta",'Mapa final'!#REF!="Menor"),CONCATENATE("R",'Mapa final'!#REF!),"")</f>
        <v>#REF!</v>
      </c>
      <c r="Y14" s="194" t="e">
        <f>IF(AND('Mapa final'!#REF!="Muy Alta",'Mapa final'!#REF!="Menor"),CONCATENATE("R",'Mapa final'!#REF!),"")</f>
        <v>#REF!</v>
      </c>
      <c r="Z14" s="194" t="e">
        <f>IF(AND('Mapa final'!#REF!="Muy Alta",'Mapa final'!#REF!="Menor"),CONCATENATE("R",'Mapa final'!#REF!),"")</f>
        <v>#REF!</v>
      </c>
      <c r="AA14" s="194" t="e">
        <f>IF(AND('Mapa final'!#REF!="Muy Alta",'Mapa final'!#REF!="Menor"),CONCATENATE("R",'Mapa final'!#REF!),"")</f>
        <v>#REF!</v>
      </c>
      <c r="AB14" s="194" t="e">
        <f>IF(AND('Mapa final'!#REF!="Muy Alta",'Mapa final'!#REF!="Menor"),CONCATENATE("R",'Mapa final'!#REF!),"")</f>
        <v>#REF!</v>
      </c>
      <c r="AC14" s="195" t="e">
        <f>IF(AND('Mapa final'!#REF!="Muy Alta",'Mapa final'!#REF!="Menor"),CONCATENATE("R",'Mapa final'!#REF!),"")</f>
        <v>#REF!</v>
      </c>
      <c r="AD14" s="193" t="e">
        <f>IF(AND('Mapa final'!#REF!="Muy Alta",'Mapa final'!#REF!="Moderado"),CONCATENATE("R",'Mapa final'!#REF!),"")</f>
        <v>#REF!</v>
      </c>
      <c r="AE14" s="194" t="e">
        <f>IF(AND('Mapa final'!#REF!="Muy Alta",'Mapa final'!#REF!="Moderado"),CONCATENATE("R",'Mapa final'!#REF!),"")</f>
        <v>#REF!</v>
      </c>
      <c r="AF14" s="194" t="e">
        <f>IF(AND('Mapa final'!#REF!="Muy Alta",'Mapa final'!#REF!="Moderado"),CONCATENATE("R",'Mapa final'!#REF!),"")</f>
        <v>#REF!</v>
      </c>
      <c r="AG14" s="194" t="e">
        <f>IF(AND('Mapa final'!#REF!="Muy Alta",'Mapa final'!#REF!="Moderado"),CONCATENATE("R",'Mapa final'!#REF!),"")</f>
        <v>#REF!</v>
      </c>
      <c r="AH14" s="194" t="e">
        <f>IF(AND('Mapa final'!#REF!="Muy Alta",'Mapa final'!#REF!="Moderado"),CONCATENATE("R",'Mapa final'!#REF!),"")</f>
        <v>#REF!</v>
      </c>
      <c r="AI14" s="194" t="e">
        <f>IF(AND('Mapa final'!#REF!="Muy Alta",'Mapa final'!#REF!="Moderado"),CONCATENATE("R",'Mapa final'!#REF!),"")</f>
        <v>#REF!</v>
      </c>
      <c r="AJ14" s="194" t="e">
        <f>IF(AND('Mapa final'!#REF!="Muy Alta",'Mapa final'!#REF!="Moderado"),CONCATENATE("R",'Mapa final'!#REF!),"")</f>
        <v>#REF!</v>
      </c>
      <c r="AK14" s="194" t="e">
        <f>IF(AND('Mapa final'!#REF!="Muy Alta",'Mapa final'!#REF!="Moderado"),CONCATENATE("R",'Mapa final'!#REF!),"")</f>
        <v>#REF!</v>
      </c>
      <c r="AL14" s="194" t="e">
        <f>IF(AND('Mapa final'!#REF!="Muy Alta",'Mapa final'!#REF!="Moderado"),CONCATENATE("R",'Mapa final'!#REF!),"")</f>
        <v>#REF!</v>
      </c>
      <c r="AM14" s="195" t="e">
        <f>IF(AND('Mapa final'!#REF!="Muy Alta",'Mapa final'!#REF!="Moderado"),CONCATENATE("R",'Mapa final'!#REF!),"")</f>
        <v>#REF!</v>
      </c>
      <c r="AN14" s="193" t="e">
        <f>IF(AND('Mapa final'!#REF!="Muy Alta",'Mapa final'!#REF!="Mayor"),CONCATENATE("R",'Mapa final'!#REF!),"")</f>
        <v>#REF!</v>
      </c>
      <c r="AO14" s="194" t="e">
        <f>IF(AND('Mapa final'!#REF!="Muy Alta",'Mapa final'!#REF!="Mayor"),CONCATENATE("R",'Mapa final'!#REF!),"")</f>
        <v>#REF!</v>
      </c>
      <c r="AP14" s="194" t="e">
        <f>IF(AND('Mapa final'!#REF!="Muy Alta",'Mapa final'!#REF!="Mayor"),CONCATENATE("R",'Mapa final'!#REF!),"")</f>
        <v>#REF!</v>
      </c>
      <c r="AQ14" s="194" t="e">
        <f>IF(AND('Mapa final'!#REF!="Muy Alta",'Mapa final'!#REF!="Mayor"),CONCATENATE("R",'Mapa final'!#REF!),"")</f>
        <v>#REF!</v>
      </c>
      <c r="AR14" s="194" t="e">
        <f>IF(AND('Mapa final'!#REF!="Muy Alta",'Mapa final'!#REF!="Mayor"),CONCATENATE("R",'Mapa final'!#REF!),"")</f>
        <v>#REF!</v>
      </c>
      <c r="AS14" s="194" t="e">
        <f>IF(AND('Mapa final'!#REF!="Muy Alta",'Mapa final'!#REF!="Mayor"),CONCATENATE("R",'Mapa final'!#REF!),"")</f>
        <v>#REF!</v>
      </c>
      <c r="AT14" s="194" t="e">
        <f>IF(AND('Mapa final'!#REF!="Muy Alta",'Mapa final'!#REF!="Mayor"),CONCATENATE("R",'Mapa final'!#REF!),"")</f>
        <v>#REF!</v>
      </c>
      <c r="AU14" s="194" t="e">
        <f>IF(AND('Mapa final'!#REF!="Muy Alta",'Mapa final'!#REF!="Mayor"),CONCATENATE("R",'Mapa final'!#REF!),"")</f>
        <v>#REF!</v>
      </c>
      <c r="AV14" s="194" t="e">
        <f>IF(AND('Mapa final'!#REF!="Muy Alta",'Mapa final'!#REF!="Mayor"),CONCATENATE("R",'Mapa final'!#REF!),"")</f>
        <v>#REF!</v>
      </c>
      <c r="AW14" s="195" t="e">
        <f>IF(AND('Mapa final'!#REF!="Muy Alta",'Mapa final'!#REF!="Mayor"),CONCATENATE("R",'Mapa final'!#REF!),"")</f>
        <v>#REF!</v>
      </c>
      <c r="AX14" s="196" t="e">
        <f>IF(AND('Mapa final'!#REF!="Muy Alta",'Mapa final'!#REF!="Catastrófico"),CONCATENATE("R",'Mapa final'!#REF!),"")</f>
        <v>#REF!</v>
      </c>
      <c r="AY14" s="197" t="e">
        <f>IF(AND('Mapa final'!#REF!="Muy Alta",'Mapa final'!#REF!="Catastrófico"),CONCATENATE("R",'Mapa final'!#REF!),"")</f>
        <v>#REF!</v>
      </c>
      <c r="AZ14" s="197" t="e">
        <f>IF(AND('Mapa final'!#REF!="Muy Alta",'Mapa final'!#REF!="Catastrófico"),CONCATENATE("R",'Mapa final'!#REF!),"")</f>
        <v>#REF!</v>
      </c>
      <c r="BA14" s="197" t="e">
        <f>IF(AND('Mapa final'!#REF!="Muy Alta",'Mapa final'!#REF!="Catastrófico"),CONCATENATE("R",'Mapa final'!#REF!),"")</f>
        <v>#REF!</v>
      </c>
      <c r="BB14" s="197" t="e">
        <f>IF(AND('Mapa final'!#REF!="Muy Alta",'Mapa final'!#REF!="Catastrófico"),CONCATENATE("R",'Mapa final'!#REF!),"")</f>
        <v>#REF!</v>
      </c>
      <c r="BC14" s="197" t="e">
        <f>IF(AND('Mapa final'!#REF!="Muy Alta",'Mapa final'!#REF!="Catastrófico"),CONCATENATE("R",'Mapa final'!#REF!),"")</f>
        <v>#REF!</v>
      </c>
      <c r="BD14" s="197" t="e">
        <f>IF(AND('Mapa final'!#REF!="Muy Alta",'Mapa final'!#REF!="Catastrófico"),CONCATENATE("R",'Mapa final'!#REF!),"")</f>
        <v>#REF!</v>
      </c>
      <c r="BE14" s="197" t="e">
        <f>IF(AND('Mapa final'!#REF!="Muy Alta",'Mapa final'!#REF!="Catastrófico"),CONCATENATE("R",'Mapa final'!#REF!),"")</f>
        <v>#REF!</v>
      </c>
      <c r="BF14" s="197" t="e">
        <f>IF(AND('Mapa final'!#REF!="Muy Alta",'Mapa final'!#REF!="Catastrófico"),CONCATENATE("R",'Mapa final'!#REF!),"")</f>
        <v>#REF!</v>
      </c>
      <c r="BG14" s="198" t="e">
        <f>IF(AND('Mapa final'!#REF!="Muy Alta",'Mapa final'!#REF!="Catastrófico"),CONCATENATE("R",'Mapa final'!#REF!),"")</f>
        <v>#REF!</v>
      </c>
      <c r="BH14" s="32"/>
      <c r="BI14" s="518"/>
      <c r="BJ14" s="519"/>
      <c r="BK14" s="519"/>
      <c r="BL14" s="519"/>
      <c r="BM14" s="519"/>
      <c r="BN14" s="520"/>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row>
    <row r="15" spans="1:119" ht="70" customHeight="1">
      <c r="A15" s="32"/>
      <c r="B15" s="507"/>
      <c r="C15" s="507"/>
      <c r="D15" s="508"/>
      <c r="E15" s="498" t="s">
        <v>141</v>
      </c>
      <c r="F15" s="499"/>
      <c r="G15" s="499"/>
      <c r="H15" s="499"/>
      <c r="I15" s="499"/>
      <c r="J15" s="199" t="e">
        <f>IF(AND('Mapa final'!#REF!="Alta",'Mapa final'!#REF!="Leve"),CONCATENATE("R",'Mapa final'!#REF!),"")</f>
        <v>#REF!</v>
      </c>
      <c r="K15" s="200" t="e">
        <f>IF(AND('Mapa final'!#REF!="Alta",'Mapa final'!#REF!="Leve"),CONCATENATE("R",'Mapa final'!#REF!),"")</f>
        <v>#REF!</v>
      </c>
      <c r="L15" s="200" t="e">
        <f>IF(AND('Mapa final'!#REF!="Alta",'Mapa final'!#REF!="Leve"),CONCATENATE("R",'Mapa final'!#REF!),"")</f>
        <v>#REF!</v>
      </c>
      <c r="M15" s="200" t="e">
        <f>IF(AND('Mapa final'!#REF!="Alta",'Mapa final'!#REF!="Leve"),CONCATENATE("R",'Mapa final'!#REF!),"")</f>
        <v>#REF!</v>
      </c>
      <c r="N15" s="200" t="e">
        <f>IF(AND('Mapa final'!#REF!="Alta",'Mapa final'!#REF!="Leve"),CONCATENATE("R",'Mapa final'!#REF!),"")</f>
        <v>#REF!</v>
      </c>
      <c r="O15" s="200" t="e">
        <f>IF(AND('Mapa final'!#REF!="Alta",'Mapa final'!#REF!="Leve"),CONCATENATE("R",'Mapa final'!#REF!),"")</f>
        <v>#REF!</v>
      </c>
      <c r="P15" s="200" t="e">
        <f>IF(AND('Mapa final'!#REF!="Alta",'Mapa final'!#REF!="Leve"),CONCATENATE("R",'Mapa final'!#REF!),"")</f>
        <v>#REF!</v>
      </c>
      <c r="Q15" s="200" t="e">
        <f>IF(AND('Mapa final'!#REF!="Alta",'Mapa final'!#REF!="Leve"),CONCATENATE("R",'Mapa final'!#REF!),"")</f>
        <v>#REF!</v>
      </c>
      <c r="R15" s="200" t="str">
        <f>IF(AND('Mapa final'!$O$16="Alta",'Mapa final'!$S$16="Leve"),CONCATENATE("R",'Mapa final'!$A$16),"")</f>
        <v/>
      </c>
      <c r="S15" s="201" t="e">
        <f>IF(AND('Mapa final'!#REF!="Alta",'Mapa final'!#REF!="Leve"),CONCATENATE("R",'Mapa final'!#REF!),"")</f>
        <v>#REF!</v>
      </c>
      <c r="T15" s="199" t="e">
        <f>IF(AND('Mapa final'!#REF!="Alta",'Mapa final'!#REF!="Menor"),CONCATENATE("R",'Mapa final'!#REF!),"")</f>
        <v>#REF!</v>
      </c>
      <c r="U15" s="200" t="e">
        <f>IF(AND('Mapa final'!#REF!="Alta",'Mapa final'!#REF!="Menor"),CONCATENATE("R",'Mapa final'!#REF!),"")</f>
        <v>#REF!</v>
      </c>
      <c r="V15" s="200" t="e">
        <f>IF(AND('Mapa final'!#REF!="Alta",'Mapa final'!#REF!="Menor"),CONCATENATE("R",'Mapa final'!#REF!),"")</f>
        <v>#REF!</v>
      </c>
      <c r="W15" s="200" t="e">
        <f>IF(AND('Mapa final'!#REF!="Alta",'Mapa final'!#REF!="Menor"),CONCATENATE("R",'Mapa final'!#REF!),"")</f>
        <v>#REF!</v>
      </c>
      <c r="X15" s="200" t="e">
        <f>IF(AND('Mapa final'!#REF!="Alta",'Mapa final'!#REF!="Menor"),CONCATENATE("R",'Mapa final'!#REF!),"")</f>
        <v>#REF!</v>
      </c>
      <c r="Y15" s="200" t="e">
        <f>IF(AND('Mapa final'!#REF!="Alta",'Mapa final'!#REF!="Menor"),CONCATENATE("R",'Mapa final'!#REF!),"")</f>
        <v>#REF!</v>
      </c>
      <c r="Z15" s="200" t="e">
        <f>IF(AND('Mapa final'!#REF!="Alta",'Mapa final'!#REF!="Menor"),CONCATENATE("R",'Mapa final'!#REF!),"")</f>
        <v>#REF!</v>
      </c>
      <c r="AA15" s="200" t="e">
        <f>IF(AND('Mapa final'!#REF!="Alta",'Mapa final'!#REF!="Menor"),CONCATENATE("R",'Mapa final'!#REF!),"")</f>
        <v>#REF!</v>
      </c>
      <c r="AB15" s="200" t="str">
        <f>IF(AND('Mapa final'!$O$16="Alta",'Mapa final'!$S$16="Menor"),CONCATENATE("R",'Mapa final'!$A$16),"")</f>
        <v/>
      </c>
      <c r="AC15" s="201" t="e">
        <f>IF(AND('Mapa final'!#REF!="Alta",'Mapa final'!#REF!="Menor"),CONCATENATE("R",'Mapa final'!#REF!),"")</f>
        <v>#REF!</v>
      </c>
      <c r="AD15" s="202" t="e">
        <f>IF(AND('Mapa final'!#REF!="Alta",'Mapa final'!#REF!="Moderado"),CONCATENATE("R",'Mapa final'!#REF!),"")</f>
        <v>#REF!</v>
      </c>
      <c r="AE15" s="203" t="e">
        <f>IF(AND('Mapa final'!#REF!="Alta",'Mapa final'!#REF!="Moderado"),CONCATENATE("R",'Mapa final'!#REF!),"")</f>
        <v>#REF!</v>
      </c>
      <c r="AF15" s="203" t="e">
        <f>IF(AND('Mapa final'!#REF!="Alta",'Mapa final'!#REF!="Moderado"),CONCATENATE("R",'Mapa final'!#REF!),"")</f>
        <v>#REF!</v>
      </c>
      <c r="AG15" s="203" t="e">
        <f>IF(AND('Mapa final'!#REF!="Alta",'Mapa final'!#REF!="Moderado"),CONCATENATE("R",'Mapa final'!#REF!),"")</f>
        <v>#REF!</v>
      </c>
      <c r="AH15" s="203" t="e">
        <f>IF(AND('Mapa final'!#REF!="Alta",'Mapa final'!#REF!="Moderado"),CONCATENATE("R",'Mapa final'!#REF!),"")</f>
        <v>#REF!</v>
      </c>
      <c r="AI15" s="203" t="e">
        <f>IF(AND('Mapa final'!#REF!="Alta",'Mapa final'!#REF!="Moderado"),CONCATENATE("R",'Mapa final'!#REF!),"")</f>
        <v>#REF!</v>
      </c>
      <c r="AJ15" s="203" t="e">
        <f>IF(AND('Mapa final'!#REF!="Alta",'Mapa final'!#REF!="Moderado"),CONCATENATE("R",'Mapa final'!#REF!),"")</f>
        <v>#REF!</v>
      </c>
      <c r="AK15" s="203" t="e">
        <f>IF(AND('Mapa final'!#REF!="Alta",'Mapa final'!#REF!="Moderado"),CONCATENATE("R",'Mapa final'!#REF!),"")</f>
        <v>#REF!</v>
      </c>
      <c r="AL15" s="203" t="str">
        <f>IF(AND('Mapa final'!$O$16="Alta",'Mapa final'!$S$16="Moderado"),CONCATENATE("R",'Mapa final'!$A$16),"")</f>
        <v/>
      </c>
      <c r="AM15" s="204" t="e">
        <f>IF(AND('Mapa final'!#REF!="Alta",'Mapa final'!#REF!="Moderado"),CONCATENATE("R",'Mapa final'!#REF!),"")</f>
        <v>#REF!</v>
      </c>
      <c r="AN15" s="202" t="e">
        <f>IF(AND('Mapa final'!#REF!="Alta",'Mapa final'!#REF!="Mayor"),CONCATENATE("R",'Mapa final'!#REF!),"")</f>
        <v>#REF!</v>
      </c>
      <c r="AO15" s="203" t="e">
        <f>IF(AND('Mapa final'!#REF!="Alta",'Mapa final'!#REF!="Mayor"),CONCATENATE("R",'Mapa final'!#REF!),"")</f>
        <v>#REF!</v>
      </c>
      <c r="AP15" s="203" t="e">
        <f>IF(AND('Mapa final'!#REF!="Alta",'Mapa final'!#REF!="Mayor"),CONCATENATE("R",'Mapa final'!#REF!),"")</f>
        <v>#REF!</v>
      </c>
      <c r="AQ15" s="203" t="e">
        <f>IF(AND('Mapa final'!#REF!="Alta",'Mapa final'!#REF!="Mayor"),CONCATENATE("R",'Mapa final'!#REF!),"")</f>
        <v>#REF!</v>
      </c>
      <c r="AR15" s="203" t="e">
        <f>IF(AND('Mapa final'!#REF!="Alta",'Mapa final'!#REF!="Mayor"),CONCATENATE("R",'Mapa final'!#REF!),"")</f>
        <v>#REF!</v>
      </c>
      <c r="AS15" s="203" t="e">
        <f>IF(AND('Mapa final'!#REF!="Alta",'Mapa final'!#REF!="Mayor"),CONCATENATE("R",'Mapa final'!#REF!),"")</f>
        <v>#REF!</v>
      </c>
      <c r="AT15" s="203" t="e">
        <f>IF(AND('Mapa final'!#REF!="Alta",'Mapa final'!#REF!="Mayor"),CONCATENATE("R",'Mapa final'!#REF!),"")</f>
        <v>#REF!</v>
      </c>
      <c r="AU15" s="203" t="e">
        <f>IF(AND('Mapa final'!#REF!="Alta",'Mapa final'!#REF!="Mayor"),CONCATENATE("R",'Mapa final'!#REF!),"")</f>
        <v>#REF!</v>
      </c>
      <c r="AV15" s="203" t="str">
        <f>IF(AND('Mapa final'!$O$16="Alta",'Mapa final'!$S$16="Mayor"),CONCATENATE("R",'Mapa final'!$A$16),"")</f>
        <v/>
      </c>
      <c r="AW15" s="204" t="e">
        <f>IF(AND('Mapa final'!#REF!="Alta",'Mapa final'!#REF!="Mayor"),CONCATENATE("R",'Mapa final'!#REF!),"")</f>
        <v>#REF!</v>
      </c>
      <c r="AX15" s="184" t="e">
        <f>IF(AND('Mapa final'!#REF!="Alta",'Mapa final'!#REF!="Catastrófico"),CONCATENATE("R",'Mapa final'!#REF!),"")</f>
        <v>#REF!</v>
      </c>
      <c r="AY15" s="185" t="e">
        <f>IF(AND('Mapa final'!#REF!="Alta",'Mapa final'!#REF!="Catastrófico"),CONCATENATE("R",'Mapa final'!#REF!),"")</f>
        <v>#REF!</v>
      </c>
      <c r="AZ15" s="185" t="e">
        <f>IF(AND('Mapa final'!#REF!="Alta",'Mapa final'!#REF!="Catastrófico"),CONCATENATE("R",'Mapa final'!#REF!),"")</f>
        <v>#REF!</v>
      </c>
      <c r="BA15" s="185" t="e">
        <f>IF(AND('Mapa final'!#REF!="Alta",'Mapa final'!#REF!="Catastrófico"),CONCATENATE("R",'Mapa final'!#REF!),"")</f>
        <v>#REF!</v>
      </c>
      <c r="BB15" s="185" t="e">
        <f>IF(AND('Mapa final'!#REF!="Alta",'Mapa final'!#REF!="Catastrófico"),CONCATENATE("R",'Mapa final'!#REF!),"")</f>
        <v>#REF!</v>
      </c>
      <c r="BC15" s="185" t="e">
        <f>IF(AND('Mapa final'!#REF!="Alta",'Mapa final'!#REF!="Catastrófico"),CONCATENATE("R",'Mapa final'!#REF!),"")</f>
        <v>#REF!</v>
      </c>
      <c r="BD15" s="185" t="e">
        <f>IF(AND('Mapa final'!#REF!="Alta",'Mapa final'!#REF!="Catastrófico"),CONCATENATE("R",'Mapa final'!#REF!),"")</f>
        <v>#REF!</v>
      </c>
      <c r="BE15" s="185" t="e">
        <f>IF(AND('Mapa final'!#REF!="Alta",'Mapa final'!#REF!="Catastrófico"),CONCATENATE("R",'Mapa final'!#REF!),"")</f>
        <v>#REF!</v>
      </c>
      <c r="BF15" s="185" t="str">
        <f>IF(AND('Mapa final'!$O$16="Alta",'Mapa final'!$S$16="Catastrófico"),CONCATENATE("R",'Mapa final'!$A$16),"")</f>
        <v/>
      </c>
      <c r="BG15" s="186" t="e">
        <f>IF(AND('Mapa final'!#REF!="Alta",'Mapa final'!#REF!="Catastrófico"),CONCATENATE("R",'Mapa final'!#REF!),"")</f>
        <v>#REF!</v>
      </c>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row>
    <row r="16" spans="1:119" ht="70" customHeight="1" thickBot="1">
      <c r="A16" s="32"/>
      <c r="B16" s="507"/>
      <c r="C16" s="507"/>
      <c r="D16" s="508"/>
      <c r="E16" s="501"/>
      <c r="F16" s="502"/>
      <c r="G16" s="502"/>
      <c r="H16" s="502"/>
      <c r="I16" s="502"/>
      <c r="J16" s="205" t="e">
        <f>IF(AND('Mapa final'!#REF!="Alta",'Mapa final'!#REF!="Leve"),CONCATENATE("R",'Mapa final'!#REF!),"")</f>
        <v>#REF!</v>
      </c>
      <c r="K16" s="206" t="e">
        <f>IF(AND('Mapa final'!#REF!="Alta",'Mapa final'!#REF!="Leve"),CONCATENATE("R",'Mapa final'!#REF!),"")</f>
        <v>#REF!</v>
      </c>
      <c r="L16" s="206" t="e">
        <f>IF(AND('Mapa final'!#REF!="Alta",'Mapa final'!#REF!="Leve"),CONCATENATE("R",'Mapa final'!#REF!),"")</f>
        <v>#REF!</v>
      </c>
      <c r="M16" s="206" t="e">
        <f>IF(AND('Mapa final'!#REF!="Alta",'Mapa final'!#REF!="Leve"),CONCATENATE("R",'Mapa final'!#REF!),"")</f>
        <v>#REF!</v>
      </c>
      <c r="N16" s="206" t="e">
        <f>IF(AND('Mapa final'!#REF!="Alta",'Mapa final'!#REF!="Leve"),CONCATENATE("R",'Mapa final'!#REF!),"")</f>
        <v>#REF!</v>
      </c>
      <c r="O16" s="206" t="e">
        <f>IF(AND('Mapa final'!#REF!="Alta",'Mapa final'!#REF!="Leve"),CONCATENATE("R",'Mapa final'!#REF!),"")</f>
        <v>#REF!</v>
      </c>
      <c r="P16" s="206" t="e">
        <f>IF(AND('Mapa final'!#REF!="Alta",'Mapa final'!#REF!="Leve"),CONCATENATE("R",'Mapa final'!#REF!),"")</f>
        <v>#REF!</v>
      </c>
      <c r="Q16" s="206" t="e">
        <f>IF(AND('Mapa final'!#REF!="Alta",'Mapa final'!#REF!="Leve"),CONCATENATE("R",'Mapa final'!#REF!),"")</f>
        <v>#REF!</v>
      </c>
      <c r="R16" s="206" t="e">
        <f>IF(AND('Mapa final'!#REF!="Alta",'Mapa final'!#REF!="Leve"),CONCATENATE("R",'Mapa final'!#REF!),"")</f>
        <v>#REF!</v>
      </c>
      <c r="S16" s="207" t="e">
        <f>IF(AND('Mapa final'!#REF!="Alta",'Mapa final'!#REF!="Leve"),CONCATENATE("R",'Mapa final'!#REF!),"")</f>
        <v>#REF!</v>
      </c>
      <c r="T16" s="205" t="e">
        <f>IF(AND('Mapa final'!#REF!="Alta",'Mapa final'!#REF!="Menor"),CONCATENATE("R",'Mapa final'!#REF!),"")</f>
        <v>#REF!</v>
      </c>
      <c r="U16" s="206" t="e">
        <f>IF(AND('Mapa final'!#REF!="Alta",'Mapa final'!#REF!="Menor"),CONCATENATE("R",'Mapa final'!#REF!),"")</f>
        <v>#REF!</v>
      </c>
      <c r="V16" s="206" t="e">
        <f>IF(AND('Mapa final'!#REF!="Alta",'Mapa final'!#REF!="Menor"),CONCATENATE("R",'Mapa final'!#REF!),"")</f>
        <v>#REF!</v>
      </c>
      <c r="W16" s="206" t="e">
        <f>IF(AND('Mapa final'!#REF!="Alta",'Mapa final'!#REF!="Menor"),CONCATENATE("R",'Mapa final'!#REF!),"")</f>
        <v>#REF!</v>
      </c>
      <c r="X16" s="206" t="e">
        <f>IF(AND('Mapa final'!#REF!="Alta",'Mapa final'!#REF!="Menor"),CONCATENATE("R",'Mapa final'!#REF!),"")</f>
        <v>#REF!</v>
      </c>
      <c r="Y16" s="206" t="e">
        <f>IF(AND('Mapa final'!#REF!="Alta",'Mapa final'!#REF!="Menor"),CONCATENATE("R",'Mapa final'!#REF!),"")</f>
        <v>#REF!</v>
      </c>
      <c r="Z16" s="206" t="e">
        <f>IF(AND('Mapa final'!#REF!="Alta",'Mapa final'!#REF!="Menor"),CONCATENATE("R",'Mapa final'!#REF!),"")</f>
        <v>#REF!</v>
      </c>
      <c r="AA16" s="206" t="e">
        <f>IF(AND('Mapa final'!#REF!="Alta",'Mapa final'!#REF!="Menor"),CONCATENATE("R",'Mapa final'!#REF!),"")</f>
        <v>#REF!</v>
      </c>
      <c r="AB16" s="206" t="e">
        <f>IF(AND('Mapa final'!#REF!="Alta",'Mapa final'!#REF!="Menor"),CONCATENATE("R",'Mapa final'!#REF!),"")</f>
        <v>#REF!</v>
      </c>
      <c r="AC16" s="207" t="e">
        <f>IF(AND('Mapa final'!#REF!="Alta",'Mapa final'!#REF!="Menor"),CONCATENATE("R",'Mapa final'!#REF!),"")</f>
        <v>#REF!</v>
      </c>
      <c r="AD16" s="208" t="e">
        <f>IF(AND('Mapa final'!#REF!="Alta",'Mapa final'!#REF!="Moderado"),CONCATENATE("R",'Mapa final'!#REF!),"")</f>
        <v>#REF!</v>
      </c>
      <c r="AE16" s="209" t="e">
        <f>IF(AND('Mapa final'!#REF!="Alta",'Mapa final'!#REF!="Moderado"),CONCATENATE("R",'Mapa final'!#REF!),"")</f>
        <v>#REF!</v>
      </c>
      <c r="AF16" s="209" t="e">
        <f>IF(AND('Mapa final'!#REF!="Alta",'Mapa final'!#REF!="Moderado"),CONCATENATE("R",'Mapa final'!#REF!),"")</f>
        <v>#REF!</v>
      </c>
      <c r="AG16" s="209" t="e">
        <f>IF(AND('Mapa final'!#REF!="Alta",'Mapa final'!#REF!="Moderado"),CONCATENATE("R",'Mapa final'!#REF!),"")</f>
        <v>#REF!</v>
      </c>
      <c r="AH16" s="209" t="e">
        <f>IF(AND('Mapa final'!#REF!="Alta",'Mapa final'!#REF!="Moderado"),CONCATENATE("R",'Mapa final'!#REF!),"")</f>
        <v>#REF!</v>
      </c>
      <c r="AI16" s="209" t="e">
        <f>IF(AND('Mapa final'!#REF!="Alta",'Mapa final'!#REF!="Moderado"),CONCATENATE("R",'Mapa final'!#REF!),"")</f>
        <v>#REF!</v>
      </c>
      <c r="AJ16" s="209" t="e">
        <f>IF(AND('Mapa final'!#REF!="Alta",'Mapa final'!#REF!="Moderado"),CONCATENATE("R",'Mapa final'!#REF!),"")</f>
        <v>#REF!</v>
      </c>
      <c r="AK16" s="209" t="e">
        <f>IF(AND('Mapa final'!#REF!="Alta",'Mapa final'!#REF!="Moderado"),CONCATENATE("R",'Mapa final'!#REF!),"")</f>
        <v>#REF!</v>
      </c>
      <c r="AL16" s="209" t="e">
        <f>IF(AND('Mapa final'!#REF!="Alta",'Mapa final'!#REF!="Moderado"),CONCATENATE("R",'Mapa final'!#REF!),"")</f>
        <v>#REF!</v>
      </c>
      <c r="AM16" s="210" t="e">
        <f>IF(AND('Mapa final'!#REF!="Alta",'Mapa final'!#REF!="Moderado"),CONCATENATE("R",'Mapa final'!#REF!),"")</f>
        <v>#REF!</v>
      </c>
      <c r="AN16" s="208" t="e">
        <f>IF(AND('Mapa final'!#REF!="Alta",'Mapa final'!#REF!="Mayor"),CONCATENATE("R",'Mapa final'!#REF!),"")</f>
        <v>#REF!</v>
      </c>
      <c r="AO16" s="209" t="e">
        <f>IF(AND('Mapa final'!#REF!="Alta",'Mapa final'!#REF!="Mayor"),CONCATENATE("R",'Mapa final'!#REF!),"")</f>
        <v>#REF!</v>
      </c>
      <c r="AP16" s="209" t="e">
        <f>IF(AND('Mapa final'!#REF!="Alta",'Mapa final'!#REF!="Mayor"),CONCATENATE("R",'Mapa final'!#REF!),"")</f>
        <v>#REF!</v>
      </c>
      <c r="AQ16" s="209" t="e">
        <f>IF(AND('Mapa final'!#REF!="Alta",'Mapa final'!#REF!="Mayor"),CONCATENATE("R",'Mapa final'!#REF!),"")</f>
        <v>#REF!</v>
      </c>
      <c r="AR16" s="209" t="e">
        <f>IF(AND('Mapa final'!#REF!="Alta",'Mapa final'!#REF!="Mayor"),CONCATENATE("R",'Mapa final'!#REF!),"")</f>
        <v>#REF!</v>
      </c>
      <c r="AS16" s="209" t="e">
        <f>IF(AND('Mapa final'!#REF!="Alta",'Mapa final'!#REF!="Mayor"),CONCATENATE("R",'Mapa final'!#REF!),"")</f>
        <v>#REF!</v>
      </c>
      <c r="AT16" s="209" t="e">
        <f>IF(AND('Mapa final'!#REF!="Alta",'Mapa final'!#REF!="Mayor"),CONCATENATE("R",'Mapa final'!#REF!),"")</f>
        <v>#REF!</v>
      </c>
      <c r="AU16" s="209" t="e">
        <f>IF(AND('Mapa final'!#REF!="Alta",'Mapa final'!#REF!="Mayor"),CONCATENATE("R",'Mapa final'!#REF!),"")</f>
        <v>#REF!</v>
      </c>
      <c r="AV16" s="209" t="e">
        <f>IF(AND('Mapa final'!#REF!="Alta",'Mapa final'!#REF!="Mayor"),CONCATENATE("R",'Mapa final'!#REF!),"")</f>
        <v>#REF!</v>
      </c>
      <c r="AW16" s="210" t="e">
        <f>IF(AND('Mapa final'!#REF!="Alta",'Mapa final'!#REF!="Mayor"),CONCATENATE("R",'Mapa final'!#REF!),"")</f>
        <v>#REF!</v>
      </c>
      <c r="AX16" s="190" t="e">
        <f>IF(AND('Mapa final'!#REF!="Alta",'Mapa final'!#REF!="Catastrófico"),CONCATENATE("R",'Mapa final'!#REF!),"")</f>
        <v>#REF!</v>
      </c>
      <c r="AY16" s="191" t="e">
        <f>IF(AND('Mapa final'!#REF!="Alta",'Mapa final'!#REF!="Catastrófico"),CONCATENATE("R",'Mapa final'!#REF!),"")</f>
        <v>#REF!</v>
      </c>
      <c r="AZ16" s="191" t="e">
        <f>IF(AND('Mapa final'!#REF!="Alta",'Mapa final'!#REF!="Catastrófico"),CONCATENATE("R",'Mapa final'!#REF!),"")</f>
        <v>#REF!</v>
      </c>
      <c r="BA16" s="191" t="e">
        <f>IF(AND('Mapa final'!#REF!="Alta",'Mapa final'!#REF!="Catastrófico"),CONCATENATE("R",'Mapa final'!#REF!),"")</f>
        <v>#REF!</v>
      </c>
      <c r="BB16" s="191" t="e">
        <f>IF(AND('Mapa final'!#REF!="Alta",'Mapa final'!#REF!="Catastrófico"),CONCATENATE("R",'Mapa final'!#REF!),"")</f>
        <v>#REF!</v>
      </c>
      <c r="BC16" s="191" t="e">
        <f>IF(AND('Mapa final'!#REF!="Alta",'Mapa final'!#REF!="Catastrófico"),CONCATENATE("R",'Mapa final'!#REF!),"")</f>
        <v>#REF!</v>
      </c>
      <c r="BD16" s="191" t="e">
        <f>IF(AND('Mapa final'!#REF!="Alta",'Mapa final'!#REF!="Catastrófico"),CONCATENATE("R",'Mapa final'!#REF!),"")</f>
        <v>#REF!</v>
      </c>
      <c r="BE16" s="191" t="e">
        <f>IF(AND('Mapa final'!#REF!="Alta",'Mapa final'!#REF!="Catastrófico"),CONCATENATE("R",'Mapa final'!#REF!),"")</f>
        <v>#REF!</v>
      </c>
      <c r="BF16" s="191" t="e">
        <f>IF(AND('Mapa final'!#REF!="Alta",'Mapa final'!#REF!="Catastrófico"),CONCATENATE("R",'Mapa final'!#REF!),"")</f>
        <v>#REF!</v>
      </c>
      <c r="BG16" s="192" t="e">
        <f>IF(AND('Mapa final'!#REF!="Alta",'Mapa final'!#REF!="Catastrófico"),CONCATENATE("R",'Mapa final'!#REF!),"")</f>
        <v>#REF!</v>
      </c>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row>
    <row r="17" spans="1:119" ht="70" customHeight="1">
      <c r="A17" s="32"/>
      <c r="B17" s="507"/>
      <c r="C17" s="507"/>
      <c r="D17" s="508"/>
      <c r="E17" s="501"/>
      <c r="F17" s="502"/>
      <c r="G17" s="502"/>
      <c r="H17" s="502"/>
      <c r="I17" s="502"/>
      <c r="J17" s="205" t="e">
        <f>IF(AND('Mapa final'!#REF!="Alta",'Mapa final'!#REF!="Leve"),CONCATENATE("R",'Mapa final'!#REF!),"")</f>
        <v>#REF!</v>
      </c>
      <c r="K17" s="206" t="e">
        <f>IF(AND('Mapa final'!#REF!="Alta",'Mapa final'!#REF!="Leve"),CONCATENATE("R",'Mapa final'!#REF!),"")</f>
        <v>#REF!</v>
      </c>
      <c r="L17" s="206" t="e">
        <f>IF(AND('Mapa final'!#REF!="Alta",'Mapa final'!#REF!="Leve"),CONCATENATE("R",'Mapa final'!#REF!),"")</f>
        <v>#REF!</v>
      </c>
      <c r="M17" s="206" t="e">
        <f>IF(AND('Mapa final'!#REF!="Alta",'Mapa final'!#REF!="Leve"),CONCATENATE("R",'Mapa final'!#REF!),"")</f>
        <v>#REF!</v>
      </c>
      <c r="N17" s="206" t="e">
        <f>IF(AND('Mapa final'!#REF!="Alta",'Mapa final'!#REF!="Leve"),CONCATENATE("R",'Mapa final'!#REF!),"")</f>
        <v>#REF!</v>
      </c>
      <c r="O17" s="206" t="e">
        <f>IF(AND('Mapa final'!#REF!="Alta",'Mapa final'!#REF!="Leve"),CONCATENATE("R",'Mapa final'!#REF!),"")</f>
        <v>#REF!</v>
      </c>
      <c r="P17" s="206" t="e">
        <f>IF(AND('Mapa final'!#REF!="Alta",'Mapa final'!#REF!="Leve"),CONCATENATE("R",'Mapa final'!#REF!),"")</f>
        <v>#REF!</v>
      </c>
      <c r="Q17" s="206" t="e">
        <f>IF(AND('Mapa final'!#REF!="Alta",'Mapa final'!#REF!="Leve"),CONCATENATE("R",'Mapa final'!#REF!),"")</f>
        <v>#REF!</v>
      </c>
      <c r="R17" s="206" t="e">
        <f>IF(AND('Mapa final'!#REF!="Alta",'Mapa final'!#REF!="Leve"),CONCATENATE("R",'Mapa final'!#REF!),"")</f>
        <v>#REF!</v>
      </c>
      <c r="S17" s="207" t="e">
        <f>IF(AND('Mapa final'!#REF!="Alta",'Mapa final'!#REF!="Leve"),CONCATENATE("R",'Mapa final'!#REF!),"")</f>
        <v>#REF!</v>
      </c>
      <c r="T17" s="205" t="e">
        <f>IF(AND('Mapa final'!#REF!="Alta",'Mapa final'!#REF!="Menor"),CONCATENATE("R",'Mapa final'!#REF!),"")</f>
        <v>#REF!</v>
      </c>
      <c r="U17" s="206" t="e">
        <f>IF(AND('Mapa final'!#REF!="Alta",'Mapa final'!#REF!="Menor"),CONCATENATE("R",'Mapa final'!#REF!),"")</f>
        <v>#REF!</v>
      </c>
      <c r="V17" s="206" t="e">
        <f>IF(AND('Mapa final'!#REF!="Alta",'Mapa final'!#REF!="Menor"),CONCATENATE("R",'Mapa final'!#REF!),"")</f>
        <v>#REF!</v>
      </c>
      <c r="W17" s="206" t="e">
        <f>IF(AND('Mapa final'!#REF!="Alta",'Mapa final'!#REF!="Menor"),CONCATENATE("R",'Mapa final'!#REF!),"")</f>
        <v>#REF!</v>
      </c>
      <c r="X17" s="206" t="e">
        <f>IF(AND('Mapa final'!#REF!="Alta",'Mapa final'!#REF!="Menor"),CONCATENATE("R",'Mapa final'!#REF!),"")</f>
        <v>#REF!</v>
      </c>
      <c r="Y17" s="206" t="e">
        <f>IF(AND('Mapa final'!#REF!="Alta",'Mapa final'!#REF!="Menor"),CONCATENATE("R",'Mapa final'!#REF!),"")</f>
        <v>#REF!</v>
      </c>
      <c r="Z17" s="206" t="e">
        <f>IF(AND('Mapa final'!#REF!="Alta",'Mapa final'!#REF!="Menor"),CONCATENATE("R",'Mapa final'!#REF!),"")</f>
        <v>#REF!</v>
      </c>
      <c r="AA17" s="206" t="e">
        <f>IF(AND('Mapa final'!#REF!="Alta",'Mapa final'!#REF!="Menor"),CONCATENATE("R",'Mapa final'!#REF!),"")</f>
        <v>#REF!</v>
      </c>
      <c r="AB17" s="206" t="e">
        <f>IF(AND('Mapa final'!#REF!="Alta",'Mapa final'!#REF!="Menor"),CONCATENATE("R",'Mapa final'!#REF!),"")</f>
        <v>#REF!</v>
      </c>
      <c r="AC17" s="207" t="e">
        <f>IF(AND('Mapa final'!#REF!="Alta",'Mapa final'!#REF!="Menor"),CONCATENATE("R",'Mapa final'!#REF!),"")</f>
        <v>#REF!</v>
      </c>
      <c r="AD17" s="208" t="e">
        <f>IF(AND('Mapa final'!#REF!="Alta",'Mapa final'!#REF!="Moderado"),CONCATENATE("R",'Mapa final'!#REF!),"")</f>
        <v>#REF!</v>
      </c>
      <c r="AE17" s="209" t="e">
        <f>IF(AND('Mapa final'!#REF!="Alta",'Mapa final'!#REF!="Moderado"),CONCATENATE("R",'Mapa final'!#REF!),"")</f>
        <v>#REF!</v>
      </c>
      <c r="AF17" s="209" t="e">
        <f>IF(AND('Mapa final'!#REF!="Alta",'Mapa final'!#REF!="Moderado"),CONCATENATE("R",'Mapa final'!#REF!),"")</f>
        <v>#REF!</v>
      </c>
      <c r="AG17" s="209" t="e">
        <f>IF(AND('Mapa final'!#REF!="Alta",'Mapa final'!#REF!="Moderado"),CONCATENATE("R",'Mapa final'!#REF!),"")</f>
        <v>#REF!</v>
      </c>
      <c r="AH17" s="209" t="e">
        <f>IF(AND('Mapa final'!#REF!="Alta",'Mapa final'!#REF!="Moderado"),CONCATENATE("R",'Mapa final'!#REF!),"")</f>
        <v>#REF!</v>
      </c>
      <c r="AI17" s="209" t="e">
        <f>IF(AND('Mapa final'!#REF!="Alta",'Mapa final'!#REF!="Moderado"),CONCATENATE("R",'Mapa final'!#REF!),"")</f>
        <v>#REF!</v>
      </c>
      <c r="AJ17" s="209" t="e">
        <f>IF(AND('Mapa final'!#REF!="Alta",'Mapa final'!#REF!="Moderado"),CONCATENATE("R",'Mapa final'!#REF!),"")</f>
        <v>#REF!</v>
      </c>
      <c r="AK17" s="209" t="e">
        <f>IF(AND('Mapa final'!#REF!="Alta",'Mapa final'!#REF!="Leve"),CONCATENATE("R",'Mapa final'!#REF!),"")</f>
        <v>#REF!</v>
      </c>
      <c r="AL17" s="209" t="e">
        <f>IF(AND('Mapa final'!#REF!="Alta",'Mapa final'!#REF!="Moderado"),CONCATENATE("R",'Mapa final'!#REF!),"")</f>
        <v>#REF!</v>
      </c>
      <c r="AM17" s="210" t="e">
        <f>IF(AND('Mapa final'!#REF!="Alta",'Mapa final'!#REF!="Moderado"),CONCATENATE("R",'Mapa final'!#REF!),"")</f>
        <v>#REF!</v>
      </c>
      <c r="AN17" s="208" t="e">
        <f>IF(AND('Mapa final'!#REF!="Alta",'Mapa final'!#REF!="Mayor"),CONCATENATE("R",'Mapa final'!#REF!),"")</f>
        <v>#REF!</v>
      </c>
      <c r="AO17" s="209" t="e">
        <f>IF(AND('Mapa final'!#REF!="Alta",'Mapa final'!#REF!="Mayor"),CONCATENATE("R",'Mapa final'!#REF!),"")</f>
        <v>#REF!</v>
      </c>
      <c r="AP17" s="209" t="e">
        <f>IF(AND('Mapa final'!#REF!="Alta",'Mapa final'!#REF!="Mayor"),CONCATENATE("R",'Mapa final'!#REF!),"")</f>
        <v>#REF!</v>
      </c>
      <c r="AQ17" s="209" t="e">
        <f>IF(AND('Mapa final'!#REF!="Alta",'Mapa final'!#REF!="Mayor"),CONCATENATE("R",'Mapa final'!#REF!),"")</f>
        <v>#REF!</v>
      </c>
      <c r="AR17" s="209" t="e">
        <f>IF(AND('Mapa final'!#REF!="Alta",'Mapa final'!#REF!="Mayor"),CONCATENATE("R",'Mapa final'!#REF!),"")</f>
        <v>#REF!</v>
      </c>
      <c r="AS17" s="209" t="e">
        <f>IF(AND('Mapa final'!#REF!="Alta",'Mapa final'!#REF!="Mayor"),CONCATENATE("R",'Mapa final'!#REF!),"")</f>
        <v>#REF!</v>
      </c>
      <c r="AT17" s="209" t="e">
        <f>IF(AND('Mapa final'!#REF!="Alta",'Mapa final'!#REF!="Mayor"),CONCATENATE("R",'Mapa final'!#REF!),"")</f>
        <v>#REF!</v>
      </c>
      <c r="AU17" s="209" t="e">
        <f>IF(AND('Mapa final'!#REF!="Alta",'Mapa final'!#REF!="Mayor"),CONCATENATE("R",'Mapa final'!#REF!),"")</f>
        <v>#REF!</v>
      </c>
      <c r="AV17" s="209" t="e">
        <f>IF(AND('Mapa final'!#REF!="Alta",'Mapa final'!#REF!="Mayor"),CONCATENATE("R",'Mapa final'!#REF!),"")</f>
        <v>#REF!</v>
      </c>
      <c r="AW17" s="210" t="e">
        <f>IF(AND('Mapa final'!#REF!="Alta",'Mapa final'!#REF!="Mayor"),CONCATENATE("R",'Mapa final'!#REF!),"")</f>
        <v>#REF!</v>
      </c>
      <c r="AX17" s="190" t="e">
        <f>IF(AND('Mapa final'!#REF!="Alta",'Mapa final'!#REF!="Catastrófico"),CONCATENATE("R",'Mapa final'!#REF!),"")</f>
        <v>#REF!</v>
      </c>
      <c r="AY17" s="191" t="e">
        <f>IF(AND('Mapa final'!#REF!="Alta",'Mapa final'!#REF!="Catastrófico"),CONCATENATE("R",'Mapa final'!#REF!),"")</f>
        <v>#REF!</v>
      </c>
      <c r="AZ17" s="191" t="e">
        <f>IF(AND('Mapa final'!#REF!="Alta",'Mapa final'!#REF!="Catastrófico"),CONCATENATE("R",'Mapa final'!#REF!),"")</f>
        <v>#REF!</v>
      </c>
      <c r="BA17" s="191" t="e">
        <f>IF(AND('Mapa final'!#REF!="Alta",'Mapa final'!#REF!="Catastrófico"),CONCATENATE("R",'Mapa final'!#REF!),"")</f>
        <v>#REF!</v>
      </c>
      <c r="BB17" s="191" t="e">
        <f>IF(AND('Mapa final'!#REF!="Alta",'Mapa final'!#REF!="Catastrófico"),CONCATENATE("R",'Mapa final'!#REF!),"")</f>
        <v>#REF!</v>
      </c>
      <c r="BC17" s="191" t="e">
        <f>IF(AND('Mapa final'!#REF!="Alta",'Mapa final'!#REF!="Catastrófico"),CONCATENATE("R",'Mapa final'!#REF!),"")</f>
        <v>#REF!</v>
      </c>
      <c r="BD17" s="191" t="e">
        <f>IF(AND('Mapa final'!#REF!="Alta",'Mapa final'!#REF!="Catastrófico"),CONCATENATE("R",'Mapa final'!#REF!),"")</f>
        <v>#REF!</v>
      </c>
      <c r="BE17" s="191" t="e">
        <f>IF(AND('Mapa final'!#REF!="Alta",'Mapa final'!#REF!="Catastrófico"),CONCATENATE("R",'Mapa final'!#REF!),"")</f>
        <v>#REF!</v>
      </c>
      <c r="BF17" s="191" t="e">
        <f>IF(AND('Mapa final'!#REF!="Alta",'Mapa final'!#REF!="Catastrófico"),CONCATENATE("R",'Mapa final'!#REF!),"")</f>
        <v>#REF!</v>
      </c>
      <c r="BG17" s="192" t="e">
        <f>IF(AND('Mapa final'!#REF!="Alta",'Mapa final'!#REF!="Catastrófico"),CONCATENATE("R",'Mapa final'!#REF!),"")</f>
        <v>#REF!</v>
      </c>
      <c r="BH17" s="32"/>
      <c r="BI17" s="521" t="s">
        <v>142</v>
      </c>
      <c r="BJ17" s="522"/>
      <c r="BK17" s="522"/>
      <c r="BL17" s="522"/>
      <c r="BM17" s="522"/>
      <c r="BN17" s="523"/>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row>
    <row r="18" spans="1:119" ht="70" customHeight="1">
      <c r="A18" s="32"/>
      <c r="B18" s="507"/>
      <c r="C18" s="507"/>
      <c r="D18" s="508"/>
      <c r="E18" s="501"/>
      <c r="F18" s="502"/>
      <c r="G18" s="502"/>
      <c r="H18" s="502"/>
      <c r="I18" s="502"/>
      <c r="J18" s="205" t="e">
        <f>IF(AND('Mapa final'!#REF!="Alta",'Mapa final'!#REF!="Leve"),CONCATENATE("R",'Mapa final'!#REF!),"")</f>
        <v>#REF!</v>
      </c>
      <c r="K18" s="206" t="e">
        <f>IF(AND('Mapa final'!#REF!="Alta",'Mapa final'!#REF!="Leve"),CONCATENATE("R",'Mapa final'!#REF!),"")</f>
        <v>#REF!</v>
      </c>
      <c r="L18" s="206" t="e">
        <f>IF(AND('Mapa final'!#REF!="Alta",'Mapa final'!#REF!="Leve"),CONCATENATE("R",'Mapa final'!#REF!),"")</f>
        <v>#REF!</v>
      </c>
      <c r="M18" s="206" t="e">
        <f>IF(AND('Mapa final'!#REF!="Alta",'Mapa final'!#REF!="Leve"),CONCATENATE("R",'Mapa final'!#REF!),"")</f>
        <v>#REF!</v>
      </c>
      <c r="N18" s="206" t="e">
        <f>IF(AND('Mapa final'!#REF!="Alta",'Mapa final'!#REF!="Leve"),CONCATENATE("R",'Mapa final'!#REF!),"")</f>
        <v>#REF!</v>
      </c>
      <c r="O18" s="206" t="e">
        <f>IF(AND('Mapa final'!#REF!="Alta",'Mapa final'!#REF!="Leve"),CONCATENATE("R",'Mapa final'!#REF!),"")</f>
        <v>#REF!</v>
      </c>
      <c r="P18" s="206" t="e">
        <f>IF(AND('Mapa final'!#REF!="Alta",'Mapa final'!#REF!="Leve"),CONCATENATE("R",'Mapa final'!#REF!),"")</f>
        <v>#REF!</v>
      </c>
      <c r="Q18" s="206" t="e">
        <f>IF(AND('Mapa final'!#REF!="Alta",'Mapa final'!#REF!="Leve"),CONCATENATE("R",'Mapa final'!#REF!),"")</f>
        <v>#REF!</v>
      </c>
      <c r="R18" s="206" t="e">
        <f>IF(AND('Mapa final'!#REF!="Alta",'Mapa final'!#REF!="Leve"),CONCATENATE("R",'Mapa final'!#REF!),"")</f>
        <v>#REF!</v>
      </c>
      <c r="S18" s="207" t="e">
        <f>IF(AND('Mapa final'!#REF!="Alta",'Mapa final'!#REF!="Leve"),CONCATENATE("R",'Mapa final'!#REF!),"")</f>
        <v>#REF!</v>
      </c>
      <c r="T18" s="205" t="e">
        <f>IF(AND('Mapa final'!#REF!="Alta",'Mapa final'!#REF!="Menor"),CONCATENATE("R",'Mapa final'!#REF!),"")</f>
        <v>#REF!</v>
      </c>
      <c r="U18" s="206" t="e">
        <f>IF(AND('Mapa final'!#REF!="Alta",'Mapa final'!#REF!="Menor"),CONCATENATE("R",'Mapa final'!#REF!),"")</f>
        <v>#REF!</v>
      </c>
      <c r="V18" s="206" t="e">
        <f>IF(AND('Mapa final'!#REF!="Alta",'Mapa final'!#REF!="Menor"),CONCATENATE("R",'Mapa final'!#REF!),"")</f>
        <v>#REF!</v>
      </c>
      <c r="W18" s="206" t="e">
        <f>IF(AND('Mapa final'!#REF!="Alta",'Mapa final'!#REF!="Menor"),CONCATENATE("R",'Mapa final'!#REF!),"")</f>
        <v>#REF!</v>
      </c>
      <c r="X18" s="206" t="e">
        <f>IF(AND('Mapa final'!#REF!="Alta",'Mapa final'!#REF!="Menor"),CONCATENATE("R",'Mapa final'!#REF!),"")</f>
        <v>#REF!</v>
      </c>
      <c r="Y18" s="206" t="e">
        <f>IF(AND('Mapa final'!#REF!="Alta",'Mapa final'!#REF!="Menor"),CONCATENATE("R",'Mapa final'!#REF!),"")</f>
        <v>#REF!</v>
      </c>
      <c r="Z18" s="206" t="e">
        <f>IF(AND('Mapa final'!#REF!="Alta",'Mapa final'!#REF!="Menor"),CONCATENATE("R",'Mapa final'!#REF!),"")</f>
        <v>#REF!</v>
      </c>
      <c r="AA18" s="206" t="e">
        <f>IF(AND('Mapa final'!#REF!="Alta",'Mapa final'!#REF!="Menor"),CONCATENATE("R",'Mapa final'!#REF!),"")</f>
        <v>#REF!</v>
      </c>
      <c r="AB18" s="206" t="e">
        <f>IF(AND('Mapa final'!#REF!="Alta",'Mapa final'!#REF!="Menor"),CONCATENATE("R",'Mapa final'!#REF!),"")</f>
        <v>#REF!</v>
      </c>
      <c r="AC18" s="207" t="e">
        <f>IF(AND('Mapa final'!#REF!="Alta",'Mapa final'!#REF!="Menor"),CONCATENATE("R",'Mapa final'!#REF!),"")</f>
        <v>#REF!</v>
      </c>
      <c r="AD18" s="208" t="e">
        <f>IF(AND('Mapa final'!#REF!="Alta",'Mapa final'!#REF!="Moderado"),CONCATENATE("R",'Mapa final'!#REF!),"")</f>
        <v>#REF!</v>
      </c>
      <c r="AE18" s="209" t="e">
        <f>IF(AND('Mapa final'!#REF!="Alta",'Mapa final'!#REF!="Moderado"),CONCATENATE("R",'Mapa final'!#REF!),"")</f>
        <v>#REF!</v>
      </c>
      <c r="AF18" s="209" t="e">
        <f>IF(AND('Mapa final'!#REF!="Alta",'Mapa final'!#REF!="Moderado"),CONCATENATE("R",'Mapa final'!#REF!),"")</f>
        <v>#REF!</v>
      </c>
      <c r="AG18" s="209" t="e">
        <f>IF(AND('Mapa final'!#REF!="Alta",'Mapa final'!#REF!="Moderado"),CONCATENATE("R",'Mapa final'!#REF!),"")</f>
        <v>#REF!</v>
      </c>
      <c r="AH18" s="209" t="e">
        <f>IF(AND('Mapa final'!#REF!="Alta",'Mapa final'!#REF!="Moderado"),CONCATENATE("R",'Mapa final'!#REF!),"")</f>
        <v>#REF!</v>
      </c>
      <c r="AI18" s="209" t="e">
        <f>IF(AND('Mapa final'!#REF!="Alta",'Mapa final'!#REF!="Moderado"),CONCATENATE("R",'Mapa final'!#REF!),"")</f>
        <v>#REF!</v>
      </c>
      <c r="AJ18" s="209" t="e">
        <f>IF(AND('Mapa final'!#REF!="Alta",'Mapa final'!#REF!="Moderado"),CONCATENATE("R",'Mapa final'!#REF!),"")</f>
        <v>#REF!</v>
      </c>
      <c r="AK18" s="209" t="e">
        <f>IF(AND('Mapa final'!#REF!="Alta",'Mapa final'!#REF!="Moderado"),CONCATENATE("R",'Mapa final'!#REF!),"")</f>
        <v>#REF!</v>
      </c>
      <c r="AL18" s="209" t="e">
        <f>IF(AND('Mapa final'!#REF!="Alta",'Mapa final'!#REF!="Moderado"),CONCATENATE("R",'Mapa final'!#REF!),"")</f>
        <v>#REF!</v>
      </c>
      <c r="AM18" s="210" t="e">
        <f>IF(AND('Mapa final'!#REF!="Alta",'Mapa final'!#REF!="Moderado"),CONCATENATE("R",'Mapa final'!#REF!),"")</f>
        <v>#REF!</v>
      </c>
      <c r="AN18" s="208" t="e">
        <f>IF(AND('Mapa final'!#REF!="Alta",'Mapa final'!#REF!="Mayor"),CONCATENATE("R",'Mapa final'!#REF!),"")</f>
        <v>#REF!</v>
      </c>
      <c r="AO18" s="209" t="e">
        <f>IF(AND('Mapa final'!#REF!="Alta",'Mapa final'!#REF!="Mayor"),CONCATENATE("R",'Mapa final'!#REF!),"")</f>
        <v>#REF!</v>
      </c>
      <c r="AP18" s="209" t="e">
        <f>IF(AND('Mapa final'!#REF!="Alta",'Mapa final'!#REF!="Mayor"),CONCATENATE("R",'Mapa final'!#REF!),"")</f>
        <v>#REF!</v>
      </c>
      <c r="AQ18" s="209" t="e">
        <f>IF(AND('Mapa final'!#REF!="Alta",'Mapa final'!#REF!="Mayor"),CONCATENATE("R",'Mapa final'!#REF!),"")</f>
        <v>#REF!</v>
      </c>
      <c r="AR18" s="209" t="e">
        <f>IF(AND('Mapa final'!#REF!="Alta",'Mapa final'!#REF!="Mayor"),CONCATENATE("R",'Mapa final'!#REF!),"")</f>
        <v>#REF!</v>
      </c>
      <c r="AS18" s="209" t="e">
        <f>IF(AND('Mapa final'!#REF!="Alta",'Mapa final'!#REF!="Mayor"),CONCATENATE("R",'Mapa final'!#REF!),"")</f>
        <v>#REF!</v>
      </c>
      <c r="AT18" s="209" t="e">
        <f>IF(AND('Mapa final'!#REF!="Alta",'Mapa final'!#REF!="Mayor"),CONCATENATE("R",'Mapa final'!#REF!),"")</f>
        <v>#REF!</v>
      </c>
      <c r="AU18" s="209" t="e">
        <f>IF(AND('Mapa final'!#REF!="Alta",'Mapa final'!#REF!="Mayor"),CONCATENATE("R",'Mapa final'!#REF!),"")</f>
        <v>#REF!</v>
      </c>
      <c r="AV18" s="209" t="e">
        <f>IF(AND('Mapa final'!#REF!="Alta",'Mapa final'!#REF!="Mayor"),CONCATENATE("R",'Mapa final'!#REF!),"")</f>
        <v>#REF!</v>
      </c>
      <c r="AW18" s="210" t="e">
        <f>IF(AND('Mapa final'!#REF!="Alta",'Mapa final'!#REF!="Mayor"),CONCATENATE("R",'Mapa final'!#REF!),"")</f>
        <v>#REF!</v>
      </c>
      <c r="AX18" s="190" t="e">
        <f>IF(AND('Mapa final'!#REF!="Alta",'Mapa final'!#REF!="Catastrófico"),CONCATENATE("R",'Mapa final'!#REF!),"")</f>
        <v>#REF!</v>
      </c>
      <c r="AY18" s="191" t="e">
        <f>IF(AND('Mapa final'!#REF!="Alta",'Mapa final'!#REF!="Catastrófico"),CONCATENATE("R",'Mapa final'!#REF!),"")</f>
        <v>#REF!</v>
      </c>
      <c r="AZ18" s="191" t="e">
        <f>IF(AND('Mapa final'!#REF!="Alta",'Mapa final'!#REF!="Catastrófico"),CONCATENATE("R",'Mapa final'!#REF!),"")</f>
        <v>#REF!</v>
      </c>
      <c r="BA18" s="191" t="e">
        <f>IF(AND('Mapa final'!#REF!="Alta",'Mapa final'!#REF!="Catastrófico"),CONCATENATE("R",'Mapa final'!#REF!),"")</f>
        <v>#REF!</v>
      </c>
      <c r="BB18" s="191" t="e">
        <f>IF(AND('Mapa final'!#REF!="Alta",'Mapa final'!#REF!="Catastrófico"),CONCATENATE("R",'Mapa final'!#REF!),"")</f>
        <v>#REF!</v>
      </c>
      <c r="BC18" s="191" t="e">
        <f>IF(AND('Mapa final'!#REF!="Alta",'Mapa final'!#REF!="Catastrófico"),CONCATENATE("R",'Mapa final'!#REF!),"")</f>
        <v>#REF!</v>
      </c>
      <c r="BD18" s="191" t="e">
        <f>IF(AND('Mapa final'!#REF!="Alta",'Mapa final'!#REF!="Catastrófico"),CONCATENATE("R",'Mapa final'!#REF!),"")</f>
        <v>#REF!</v>
      </c>
      <c r="BE18" s="191" t="e">
        <f>IF(AND('Mapa final'!#REF!="Alta",'Mapa final'!#REF!="Catastrófico"),CONCATENATE("R",'Mapa final'!#REF!),"")</f>
        <v>#REF!</v>
      </c>
      <c r="BF18" s="191" t="e">
        <f>IF(AND('Mapa final'!#REF!="Alta",'Mapa final'!#REF!="Catastrófico"),CONCATENATE("R",'Mapa final'!#REF!),"")</f>
        <v>#REF!</v>
      </c>
      <c r="BG18" s="192" t="e">
        <f>IF(AND('Mapa final'!#REF!="Alta",'Mapa final'!#REF!="Catastrófico"),CONCATENATE("R",'Mapa final'!#REF!),"")</f>
        <v>#REF!</v>
      </c>
      <c r="BH18" s="32"/>
      <c r="BI18" s="524"/>
      <c r="BJ18" s="525"/>
      <c r="BK18" s="525"/>
      <c r="BL18" s="525"/>
      <c r="BM18" s="525"/>
      <c r="BN18" s="526"/>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row>
    <row r="19" spans="1:119" ht="70" customHeight="1">
      <c r="A19" s="32"/>
      <c r="B19" s="507"/>
      <c r="C19" s="507"/>
      <c r="D19" s="508"/>
      <c r="E19" s="501"/>
      <c r="F19" s="502"/>
      <c r="G19" s="502"/>
      <c r="H19" s="502"/>
      <c r="I19" s="502"/>
      <c r="J19" s="205" t="e">
        <f>IF(AND('Mapa final'!#REF!="Alta",'Mapa final'!#REF!="Leve"),CONCATENATE("R",'Mapa final'!#REF!),"")</f>
        <v>#REF!</v>
      </c>
      <c r="K19" s="206" t="e">
        <f>IF(AND('Mapa final'!#REF!="Alta",'Mapa final'!#REF!="Leve"),CONCATENATE("R",'Mapa final'!#REF!),"")</f>
        <v>#REF!</v>
      </c>
      <c r="L19" s="206" t="e">
        <f>IF(AND('Mapa final'!#REF!="Alta",'Mapa final'!#REF!="Leve"),CONCATENATE("R",'Mapa final'!#REF!),"")</f>
        <v>#REF!</v>
      </c>
      <c r="M19" s="206" t="e">
        <f>IF(AND('Mapa final'!#REF!="Alta",'Mapa final'!#REF!="Leve"),CONCATENATE("R",'Mapa final'!#REF!),"")</f>
        <v>#REF!</v>
      </c>
      <c r="N19" s="206" t="e">
        <f>IF(AND('Mapa final'!#REF!="Alta",'Mapa final'!#REF!="Leve"),CONCATENATE("R",'Mapa final'!#REF!),"")</f>
        <v>#REF!</v>
      </c>
      <c r="O19" s="206" t="e">
        <f>IF(AND('Mapa final'!#REF!="Alta",'Mapa final'!#REF!="Leve"),CONCATENATE("R",'Mapa final'!#REF!),"")</f>
        <v>#REF!</v>
      </c>
      <c r="P19" s="206" t="e">
        <f>IF(AND('Mapa final'!#REF!="Alta",'Mapa final'!#REF!="Leve"),CONCATENATE("R",'Mapa final'!#REF!),"")</f>
        <v>#REF!</v>
      </c>
      <c r="Q19" s="206" t="e">
        <f>IF(AND('Mapa final'!#REF!="Alta",'Mapa final'!#REF!="Leve"),CONCATENATE("R",'Mapa final'!#REF!),"")</f>
        <v>#REF!</v>
      </c>
      <c r="R19" s="206" t="e">
        <f>IF(AND('Mapa final'!#REF!="Alta",'Mapa final'!#REF!="Leve"),CONCATENATE("R",'Mapa final'!#REF!),"")</f>
        <v>#REF!</v>
      </c>
      <c r="S19" s="207" t="e">
        <f>IF(AND('Mapa final'!#REF!="Alta",'Mapa final'!#REF!="Leve"),CONCATENATE("R",'Mapa final'!#REF!),"")</f>
        <v>#REF!</v>
      </c>
      <c r="T19" s="205" t="e">
        <f>IF(AND('Mapa final'!#REF!="Alta",'Mapa final'!#REF!="Menor"),CONCATENATE("R",'Mapa final'!#REF!),"")</f>
        <v>#REF!</v>
      </c>
      <c r="U19" s="206" t="e">
        <f>IF(AND('Mapa final'!#REF!="Alta",'Mapa final'!#REF!="Menor"),CONCATENATE("R",'Mapa final'!#REF!),"")</f>
        <v>#REF!</v>
      </c>
      <c r="V19" s="206" t="e">
        <f>IF(AND('Mapa final'!#REF!="Alta",'Mapa final'!#REF!="Menor"),CONCATENATE("R",'Mapa final'!#REF!),"")</f>
        <v>#REF!</v>
      </c>
      <c r="W19" s="206" t="e">
        <f>IF(AND('Mapa final'!#REF!="Alta",'Mapa final'!#REF!="Menor"),CONCATENATE("R",'Mapa final'!#REF!),"")</f>
        <v>#REF!</v>
      </c>
      <c r="X19" s="206" t="e">
        <f>IF(AND('Mapa final'!#REF!="Alta",'Mapa final'!#REF!="Menor"),CONCATENATE("R",'Mapa final'!#REF!),"")</f>
        <v>#REF!</v>
      </c>
      <c r="Y19" s="206" t="e">
        <f>IF(AND('Mapa final'!#REF!="Alta",'Mapa final'!#REF!="Menor"),CONCATENATE("R",'Mapa final'!#REF!),"")</f>
        <v>#REF!</v>
      </c>
      <c r="Z19" s="206" t="e">
        <f>IF(AND('Mapa final'!#REF!="Alta",'Mapa final'!#REF!="Menor"),CONCATENATE("R",'Mapa final'!#REF!),"")</f>
        <v>#REF!</v>
      </c>
      <c r="AA19" s="206" t="e">
        <f>IF(AND('Mapa final'!#REF!="Alta",'Mapa final'!#REF!="Menor"),CONCATENATE("R",'Mapa final'!#REF!),"")</f>
        <v>#REF!</v>
      </c>
      <c r="AB19" s="206" t="e">
        <f>IF(AND('Mapa final'!#REF!="Alta",'Mapa final'!#REF!="Menor"),CONCATENATE("R",'Mapa final'!#REF!),"")</f>
        <v>#REF!</v>
      </c>
      <c r="AC19" s="207" t="e">
        <f>IF(AND('Mapa final'!#REF!="Alta",'Mapa final'!#REF!="Menor"),CONCATENATE("R",'Mapa final'!#REF!),"")</f>
        <v>#REF!</v>
      </c>
      <c r="AD19" s="208" t="e">
        <f>IF(AND('Mapa final'!#REF!="Alta",'Mapa final'!#REF!="Moderado"),CONCATENATE("R",'Mapa final'!#REF!),"")</f>
        <v>#REF!</v>
      </c>
      <c r="AE19" s="209" t="e">
        <f>IF(AND('Mapa final'!#REF!="Alta",'Mapa final'!#REF!="Moderado"),CONCATENATE("R",'Mapa final'!#REF!),"")</f>
        <v>#REF!</v>
      </c>
      <c r="AF19" s="209" t="e">
        <f>IF(AND('Mapa final'!#REF!="Alta",'Mapa final'!#REF!="Moderado"),CONCATENATE("R",'Mapa final'!#REF!),"")</f>
        <v>#REF!</v>
      </c>
      <c r="AG19" s="209" t="e">
        <f>IF(AND('Mapa final'!#REF!="Alta",'Mapa final'!#REF!="Moderado"),CONCATENATE("R",'Mapa final'!#REF!),"")</f>
        <v>#REF!</v>
      </c>
      <c r="AH19" s="209" t="e">
        <f>IF(AND('Mapa final'!#REF!="Alta",'Mapa final'!#REF!="Moderado"),CONCATENATE("R",'Mapa final'!#REF!),"")</f>
        <v>#REF!</v>
      </c>
      <c r="AI19" s="209" t="e">
        <f>IF(AND('Mapa final'!#REF!="Alta",'Mapa final'!#REF!="Moderado"),CONCATENATE("R",'Mapa final'!#REF!),"")</f>
        <v>#REF!</v>
      </c>
      <c r="AJ19" s="209" t="e">
        <f>IF(AND('Mapa final'!#REF!="Alta",'Mapa final'!#REF!="Moderado"),CONCATENATE("R",'Mapa final'!#REF!),"")</f>
        <v>#REF!</v>
      </c>
      <c r="AK19" s="209" t="e">
        <f>IF(AND('Mapa final'!#REF!="Alta",'Mapa final'!#REF!="Moderado"),CONCATENATE("R",'Mapa final'!#REF!),"")</f>
        <v>#REF!</v>
      </c>
      <c r="AL19" s="209" t="e">
        <f>IF(AND('Mapa final'!#REF!="Alta",'Mapa final'!#REF!="Moderado"),CONCATENATE("R",'Mapa final'!#REF!),"")</f>
        <v>#REF!</v>
      </c>
      <c r="AM19" s="210" t="e">
        <f>IF(AND('Mapa final'!#REF!="Alta",'Mapa final'!#REF!="Moderado"),CONCATENATE("R",'Mapa final'!#REF!),"")</f>
        <v>#REF!</v>
      </c>
      <c r="AN19" s="208" t="e">
        <f>IF(AND('Mapa final'!#REF!="Alta",'Mapa final'!#REF!="Mayor"),CONCATENATE("R",'Mapa final'!#REF!),"")</f>
        <v>#REF!</v>
      </c>
      <c r="AO19" s="209" t="e">
        <f>IF(AND('Mapa final'!#REF!="Alta",'Mapa final'!#REF!="Mayor"),CONCATENATE("R",'Mapa final'!#REF!),"")</f>
        <v>#REF!</v>
      </c>
      <c r="AP19" s="209" t="e">
        <f>IF(AND('Mapa final'!#REF!="Alta",'Mapa final'!#REF!="Mayor"),CONCATENATE("R",'Mapa final'!#REF!),"")</f>
        <v>#REF!</v>
      </c>
      <c r="AQ19" s="209" t="e">
        <f>IF(AND('Mapa final'!#REF!="Alta",'Mapa final'!#REF!="Mayor"),CONCATENATE("R",'Mapa final'!#REF!),"")</f>
        <v>#REF!</v>
      </c>
      <c r="AR19" s="209" t="e">
        <f>IF(AND('Mapa final'!#REF!="Alta",'Mapa final'!#REF!="Mayor"),CONCATENATE("R",'Mapa final'!#REF!),"")</f>
        <v>#REF!</v>
      </c>
      <c r="AS19" s="209" t="e">
        <f>IF(AND('Mapa final'!#REF!="Alta",'Mapa final'!#REF!="Mayor"),CONCATENATE("R",'Mapa final'!#REF!),"")</f>
        <v>#REF!</v>
      </c>
      <c r="AT19" s="209" t="e">
        <f>IF(AND('Mapa final'!#REF!="Alta",'Mapa final'!#REF!="Mayor"),CONCATENATE("R",'Mapa final'!#REF!),"")</f>
        <v>#REF!</v>
      </c>
      <c r="AU19" s="209" t="e">
        <f>IF(AND('Mapa final'!#REF!="Alta",'Mapa final'!#REF!="Mayor"),CONCATENATE("R",'Mapa final'!#REF!),"")</f>
        <v>#REF!</v>
      </c>
      <c r="AV19" s="209" t="e">
        <f>IF(AND('Mapa final'!#REF!="Alta",'Mapa final'!#REF!="Mayor"),CONCATENATE("R",'Mapa final'!#REF!),"")</f>
        <v>#REF!</v>
      </c>
      <c r="AW19" s="210" t="e">
        <f>IF(AND('Mapa final'!#REF!="Alta",'Mapa final'!#REF!="Mayor"),CONCATENATE("R",'Mapa final'!#REF!),"")</f>
        <v>#REF!</v>
      </c>
      <c r="AX19" s="190" t="e">
        <f>IF(AND('Mapa final'!#REF!="Alta",'Mapa final'!#REF!="Catastrófico"),CONCATENATE("R",'Mapa final'!#REF!),"")</f>
        <v>#REF!</v>
      </c>
      <c r="AY19" s="191" t="e">
        <f>IF(AND('Mapa final'!#REF!="Alta",'Mapa final'!#REF!="Catastrófico"),CONCATENATE("R",'Mapa final'!#REF!),"")</f>
        <v>#REF!</v>
      </c>
      <c r="AZ19" s="191" t="e">
        <f>IF(AND('Mapa final'!#REF!="Alta",'Mapa final'!#REF!="Catastrófico"),CONCATENATE("R",'Mapa final'!#REF!),"")</f>
        <v>#REF!</v>
      </c>
      <c r="BA19" s="191" t="e">
        <f>IF(AND('Mapa final'!#REF!="Alta",'Mapa final'!#REF!="Catastrófico"),CONCATENATE("R",'Mapa final'!#REF!),"")</f>
        <v>#REF!</v>
      </c>
      <c r="BB19" s="191" t="e">
        <f>IF(AND('Mapa final'!#REF!="Alta",'Mapa final'!#REF!="Catastrófico"),CONCATENATE("R",'Mapa final'!#REF!),"")</f>
        <v>#REF!</v>
      </c>
      <c r="BC19" s="191" t="e">
        <f>IF(AND('Mapa final'!#REF!="Alta",'Mapa final'!#REF!="Catastrófico"),CONCATENATE("R",'Mapa final'!#REF!),"")</f>
        <v>#REF!</v>
      </c>
      <c r="BD19" s="191" t="e">
        <f>IF(AND('Mapa final'!#REF!="Alta",'Mapa final'!#REF!="Catastrófico"),CONCATENATE("R",'Mapa final'!#REF!),"")</f>
        <v>#REF!</v>
      </c>
      <c r="BE19" s="191" t="e">
        <f>IF(AND('Mapa final'!#REF!="Alta",'Mapa final'!#REF!="Catastrófico"),CONCATENATE("R",'Mapa final'!#REF!),"")</f>
        <v>#REF!</v>
      </c>
      <c r="BF19" s="191" t="e">
        <f>IF(AND('Mapa final'!#REF!="Alta",'Mapa final'!#REF!="Catastrófico"),CONCATENATE("R",'Mapa final'!#REF!),"")</f>
        <v>#REF!</v>
      </c>
      <c r="BG19" s="192" t="e">
        <f>IF(AND('Mapa final'!#REF!="Alta",'Mapa final'!#REF!="Catastrófico"),CONCATENATE("R",'Mapa final'!#REF!),"")</f>
        <v>#REF!</v>
      </c>
      <c r="BH19" s="32"/>
      <c r="BI19" s="524"/>
      <c r="BJ19" s="525"/>
      <c r="BK19" s="525"/>
      <c r="BL19" s="525"/>
      <c r="BM19" s="525"/>
      <c r="BN19" s="526"/>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row>
    <row r="20" spans="1:119" ht="70" customHeight="1">
      <c r="A20" s="32"/>
      <c r="B20" s="507"/>
      <c r="C20" s="507"/>
      <c r="D20" s="508"/>
      <c r="E20" s="501"/>
      <c r="F20" s="502"/>
      <c r="G20" s="502"/>
      <c r="H20" s="502"/>
      <c r="I20" s="502"/>
      <c r="J20" s="205" t="e">
        <f>IF(AND('Mapa final'!#REF!="Alta",'Mapa final'!#REF!="Leve"),CONCATENATE("R",'Mapa final'!#REF!),"")</f>
        <v>#REF!</v>
      </c>
      <c r="K20" s="206" t="e">
        <f>IF(AND('Mapa final'!#REF!="Alta",'Mapa final'!#REF!="Leve"),CONCATENATE("R",'Mapa final'!#REF!),"")</f>
        <v>#REF!</v>
      </c>
      <c r="L20" s="206" t="e">
        <f>IF(AND('Mapa final'!#REF!="Alta",'Mapa final'!#REF!="Leve"),CONCATENATE("R",'Mapa final'!#REF!),"")</f>
        <v>#REF!</v>
      </c>
      <c r="M20" s="206" t="e">
        <f>IF(AND('Mapa final'!#REF!="Alta",'Mapa final'!#REF!="Leve"),CONCATENATE("R",'Mapa final'!#REF!),"")</f>
        <v>#REF!</v>
      </c>
      <c r="N20" s="206" t="e">
        <f>IF(AND('Mapa final'!#REF!="Alta",'Mapa final'!#REF!="Leve"),CONCATENATE("R",'Mapa final'!#REF!),"")</f>
        <v>#REF!</v>
      </c>
      <c r="O20" s="206" t="e">
        <f>IF(AND('Mapa final'!#REF!="Alta",'Mapa final'!#REF!="Leve"),CONCATENATE("R",'Mapa final'!#REF!),"")</f>
        <v>#REF!</v>
      </c>
      <c r="P20" s="206" t="e">
        <f>IF(AND('Mapa final'!#REF!="Alta",'Mapa final'!#REF!="Leve"),CONCATENATE("R",'Mapa final'!#REF!),"")</f>
        <v>#REF!</v>
      </c>
      <c r="Q20" s="206" t="e">
        <f>IF(AND('Mapa final'!#REF!="Alta",'Mapa final'!#REF!="Leve"),CONCATENATE("R",'Mapa final'!#REF!),"")</f>
        <v>#REF!</v>
      </c>
      <c r="R20" s="206" t="e">
        <f>IF(AND('Mapa final'!#REF!="Alta",'Mapa final'!#REF!="Leve"),CONCATENATE("R",'Mapa final'!#REF!),"")</f>
        <v>#REF!</v>
      </c>
      <c r="S20" s="207" t="e">
        <f>IF(AND('Mapa final'!#REF!="Alta",'Mapa final'!#REF!="Leve"),CONCATENATE("R",'Mapa final'!#REF!),"")</f>
        <v>#REF!</v>
      </c>
      <c r="T20" s="205" t="e">
        <f>IF(AND('Mapa final'!#REF!="Alta",'Mapa final'!#REF!="Menor"),CONCATENATE("R",'Mapa final'!#REF!),"")</f>
        <v>#REF!</v>
      </c>
      <c r="U20" s="206" t="e">
        <f>IF(AND('Mapa final'!#REF!="Alta",'Mapa final'!#REF!="Menor"),CONCATENATE("R",'Mapa final'!#REF!),"")</f>
        <v>#REF!</v>
      </c>
      <c r="V20" s="206" t="e">
        <f>IF(AND('Mapa final'!#REF!="Alta",'Mapa final'!#REF!="Menor"),CONCATENATE("R",'Mapa final'!#REF!),"")</f>
        <v>#REF!</v>
      </c>
      <c r="W20" s="206" t="e">
        <f>IF(AND('Mapa final'!#REF!="Alta",'Mapa final'!#REF!="Menor"),CONCATENATE("R",'Mapa final'!#REF!),"")</f>
        <v>#REF!</v>
      </c>
      <c r="X20" s="206" t="e">
        <f>IF(AND('Mapa final'!#REF!="Alta",'Mapa final'!#REF!="Menor"),CONCATENATE("R",'Mapa final'!#REF!),"")</f>
        <v>#REF!</v>
      </c>
      <c r="Y20" s="206" t="e">
        <f>IF(AND('Mapa final'!#REF!="Alta",'Mapa final'!#REF!="Menor"),CONCATENATE("R",'Mapa final'!#REF!),"")</f>
        <v>#REF!</v>
      </c>
      <c r="Z20" s="206" t="e">
        <f>IF(AND('Mapa final'!#REF!="Alta",'Mapa final'!#REF!="Menor"),CONCATENATE("R",'Mapa final'!#REF!),"")</f>
        <v>#REF!</v>
      </c>
      <c r="AA20" s="206" t="e">
        <f>IF(AND('Mapa final'!#REF!="Alta",'Mapa final'!#REF!="Menor"),CONCATENATE("R",'Mapa final'!#REF!),"")</f>
        <v>#REF!</v>
      </c>
      <c r="AB20" s="206" t="e">
        <f>IF(AND('Mapa final'!#REF!="Alta",'Mapa final'!#REF!="Menor"),CONCATENATE("R",'Mapa final'!#REF!),"")</f>
        <v>#REF!</v>
      </c>
      <c r="AC20" s="207" t="e">
        <f>IF(AND('Mapa final'!#REF!="Alta",'Mapa final'!#REF!="Menor"),CONCATENATE("R",'Mapa final'!#REF!),"")</f>
        <v>#REF!</v>
      </c>
      <c r="AD20" s="208" t="e">
        <f>IF(AND('Mapa final'!#REF!="Alta",'Mapa final'!#REF!="Moderado"),CONCATENATE("R",'Mapa final'!#REF!),"")</f>
        <v>#REF!</v>
      </c>
      <c r="AE20" s="209" t="e">
        <f>IF(AND('Mapa final'!#REF!="Alta",'Mapa final'!#REF!="Moderado"),CONCATENATE("R",'Mapa final'!#REF!),"")</f>
        <v>#REF!</v>
      </c>
      <c r="AF20" s="209" t="e">
        <f>IF(AND('Mapa final'!#REF!="Alta",'Mapa final'!#REF!="Moderado"),CONCATENATE("R",'Mapa final'!#REF!),"")</f>
        <v>#REF!</v>
      </c>
      <c r="AG20" s="209" t="e">
        <f>IF(AND('Mapa final'!#REF!="Alta",'Mapa final'!#REF!="Moderado"),CONCATENATE("R",'Mapa final'!#REF!),"")</f>
        <v>#REF!</v>
      </c>
      <c r="AH20" s="209" t="e">
        <f>IF(AND('Mapa final'!#REF!="Alta",'Mapa final'!#REF!="Moderado"),CONCATENATE("R",'Mapa final'!#REF!),"")</f>
        <v>#REF!</v>
      </c>
      <c r="AI20" s="209" t="e">
        <f>IF(AND('Mapa final'!#REF!="Alta",'Mapa final'!#REF!="Moderado"),CONCATENATE("R",'Mapa final'!#REF!),"")</f>
        <v>#REF!</v>
      </c>
      <c r="AJ20" s="209" t="e">
        <f>IF(AND('Mapa final'!#REF!="Alta",'Mapa final'!#REF!="Moderado"),CONCATENATE("R",'Mapa final'!#REF!),"")</f>
        <v>#REF!</v>
      </c>
      <c r="AK20" s="209" t="e">
        <f>IF(AND('Mapa final'!#REF!="Alta",'Mapa final'!#REF!="Moderado"),CONCATENATE("R",'Mapa final'!#REF!),"")</f>
        <v>#REF!</v>
      </c>
      <c r="AL20" s="209" t="e">
        <f>IF(AND('Mapa final'!#REF!="Alta",'Mapa final'!#REF!="Moderado"),CONCATENATE("R",'Mapa final'!#REF!),"")</f>
        <v>#REF!</v>
      </c>
      <c r="AM20" s="210" t="e">
        <f>IF(AND('Mapa final'!#REF!="Alta",'Mapa final'!#REF!="Moderado"),CONCATENATE("R",'Mapa final'!#REF!),"")</f>
        <v>#REF!</v>
      </c>
      <c r="AN20" s="208" t="e">
        <f>IF(AND('Mapa final'!#REF!="Alta",'Mapa final'!#REF!="Mayor"),CONCATENATE("R",'Mapa final'!#REF!),"")</f>
        <v>#REF!</v>
      </c>
      <c r="AO20" s="209" t="e">
        <f>IF(AND('Mapa final'!#REF!="Alta",'Mapa final'!#REF!="Mayor"),CONCATENATE("R",'Mapa final'!#REF!),"")</f>
        <v>#REF!</v>
      </c>
      <c r="AP20" s="209" t="e">
        <f>IF(AND('Mapa final'!#REF!="Alta",'Mapa final'!#REF!="Mayor"),CONCATENATE("R",'Mapa final'!#REF!),"")</f>
        <v>#REF!</v>
      </c>
      <c r="AQ20" s="209" t="e">
        <f>IF(AND('Mapa final'!#REF!="Alta",'Mapa final'!#REF!="Mayor"),CONCATENATE("R",'Mapa final'!#REF!),"")</f>
        <v>#REF!</v>
      </c>
      <c r="AR20" s="209" t="e">
        <f>IF(AND('Mapa final'!#REF!="Alta",'Mapa final'!#REF!="Mayor"),CONCATENATE("R",'Mapa final'!#REF!),"")</f>
        <v>#REF!</v>
      </c>
      <c r="AS20" s="209" t="e">
        <f>IF(AND('Mapa final'!#REF!="Alta",'Mapa final'!#REF!="Mayor"),CONCATENATE("R",'Mapa final'!#REF!),"")</f>
        <v>#REF!</v>
      </c>
      <c r="AT20" s="209" t="e">
        <f>IF(AND('Mapa final'!#REF!="Alta",'Mapa final'!#REF!="Mayor"),CONCATENATE("R",'Mapa final'!#REF!),"")</f>
        <v>#REF!</v>
      </c>
      <c r="AU20" s="209" t="e">
        <f>IF(AND('Mapa final'!#REF!="Alta",'Mapa final'!#REF!="Mayor"),CONCATENATE("R",'Mapa final'!#REF!),"")</f>
        <v>#REF!</v>
      </c>
      <c r="AV20" s="209" t="e">
        <f>IF(AND('Mapa final'!#REF!="Alta",'Mapa final'!#REF!="Mayor"),CONCATENATE("R",'Mapa final'!#REF!),"")</f>
        <v>#REF!</v>
      </c>
      <c r="AW20" s="210" t="e">
        <f>IF(AND('Mapa final'!#REF!="Alta",'Mapa final'!#REF!="Mayor"),CONCATENATE("R",'Mapa final'!#REF!),"")</f>
        <v>#REF!</v>
      </c>
      <c r="AX20" s="190" t="e">
        <f>IF(AND('Mapa final'!#REF!="Alta",'Mapa final'!#REF!="Catastrófico"),CONCATENATE("R",'Mapa final'!#REF!),"")</f>
        <v>#REF!</v>
      </c>
      <c r="AY20" s="191" t="e">
        <f>IF(AND('Mapa final'!#REF!="Alta",'Mapa final'!#REF!="Catastrófico"),CONCATENATE("R",'Mapa final'!#REF!),"")</f>
        <v>#REF!</v>
      </c>
      <c r="AZ20" s="191" t="e">
        <f>IF(AND('Mapa final'!#REF!="Alta",'Mapa final'!#REF!="Catastrófico"),CONCATENATE("R",'Mapa final'!#REF!),"")</f>
        <v>#REF!</v>
      </c>
      <c r="BA20" s="191" t="e">
        <f>IF(AND('Mapa final'!#REF!="Alta",'Mapa final'!#REF!="Catastrófico"),CONCATENATE("R",'Mapa final'!#REF!),"")</f>
        <v>#REF!</v>
      </c>
      <c r="BB20" s="191" t="e">
        <f>IF(AND('Mapa final'!#REF!="Alta",'Mapa final'!#REF!="Catastrófico"),CONCATENATE("R",'Mapa final'!#REF!),"")</f>
        <v>#REF!</v>
      </c>
      <c r="BC20" s="191" t="e">
        <f>IF(AND('Mapa final'!#REF!="Alta",'Mapa final'!#REF!="Catastrófico"),CONCATENATE("R",'Mapa final'!#REF!),"")</f>
        <v>#REF!</v>
      </c>
      <c r="BD20" s="191" t="e">
        <f>IF(AND('Mapa final'!#REF!="Alta",'Mapa final'!#REF!="Catastrófico"),CONCATENATE("R",'Mapa final'!#REF!),"")</f>
        <v>#REF!</v>
      </c>
      <c r="BE20" s="191" t="e">
        <f>IF(AND('Mapa final'!#REF!="Alta",'Mapa final'!#REF!="Catastrófico"),CONCATENATE("R",'Mapa final'!#REF!),"")</f>
        <v>#REF!</v>
      </c>
      <c r="BF20" s="191" t="e">
        <f>IF(AND('Mapa final'!#REF!="Alta",'Mapa final'!#REF!="Catastrófico"),CONCATENATE("R",'Mapa final'!#REF!),"")</f>
        <v>#REF!</v>
      </c>
      <c r="BG20" s="192" t="e">
        <f>IF(AND('Mapa final'!#REF!="Alta",'Mapa final'!#REF!="Catastrófico"),CONCATENATE("R",'Mapa final'!#REF!),"")</f>
        <v>#REF!</v>
      </c>
      <c r="BH20" s="32"/>
      <c r="BI20" s="524"/>
      <c r="BJ20" s="525"/>
      <c r="BK20" s="525"/>
      <c r="BL20" s="525"/>
      <c r="BM20" s="525"/>
      <c r="BN20" s="526"/>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row>
    <row r="21" spans="1:119" ht="70" customHeight="1">
      <c r="A21" s="32"/>
      <c r="B21" s="507"/>
      <c r="C21" s="507"/>
      <c r="D21" s="508"/>
      <c r="E21" s="501"/>
      <c r="F21" s="502"/>
      <c r="G21" s="502"/>
      <c r="H21" s="502"/>
      <c r="I21" s="502"/>
      <c r="J21" s="205" t="e">
        <f>IF(AND('Mapa final'!#REF!="Alta",'Mapa final'!#REF!="Leve"),CONCATENATE("R",'Mapa final'!#REF!),"")</f>
        <v>#REF!</v>
      </c>
      <c r="K21" s="206" t="e">
        <f>IF(AND('Mapa final'!#REF!="Alta",'Mapa final'!#REF!="Leve"),CONCATENATE("R",'Mapa final'!#REF!),"")</f>
        <v>#REF!</v>
      </c>
      <c r="L21" s="206" t="e">
        <f>IF(AND('Mapa final'!#REF!="Alta",'Mapa final'!#REF!="Leve"),CONCATENATE("R",'Mapa final'!#REF!),"")</f>
        <v>#REF!</v>
      </c>
      <c r="M21" s="206" t="e">
        <f>IF(AND('Mapa final'!#REF!="Alta",'Mapa final'!#REF!="Leve"),CONCATENATE("R",'Mapa final'!#REF!),"")</f>
        <v>#REF!</v>
      </c>
      <c r="N21" s="206" t="e">
        <f>IF(AND('Mapa final'!#REF!="Alta",'Mapa final'!#REF!="Leve"),CONCATENATE("R",'Mapa final'!#REF!),"")</f>
        <v>#REF!</v>
      </c>
      <c r="O21" s="206" t="e">
        <f>IF(AND('Mapa final'!#REF!="Alta",'Mapa final'!#REF!="Leve"),CONCATENATE("R",'Mapa final'!#REF!),"")</f>
        <v>#REF!</v>
      </c>
      <c r="P21" s="206" t="e">
        <f>IF(AND('Mapa final'!#REF!="Alta",'Mapa final'!#REF!="Leve"),CONCATENATE("R",'Mapa final'!#REF!),"")</f>
        <v>#REF!</v>
      </c>
      <c r="Q21" s="206" t="e">
        <f>IF(AND('Mapa final'!#REF!="Alta",'Mapa final'!#REF!="Leve"),CONCATENATE("R",'Mapa final'!#REF!),"")</f>
        <v>#REF!</v>
      </c>
      <c r="R21" s="206" t="str">
        <f>IF(AND('Mapa final'!$O$17="Alta",'Mapa final'!$S$17="Leve"),CONCATENATE("R",'Mapa final'!$A$17),"")</f>
        <v/>
      </c>
      <c r="S21" s="207" t="e">
        <f>IF(AND('Mapa final'!#REF!="Alta",'Mapa final'!#REF!="Leve"),CONCATENATE("R",'Mapa final'!#REF!),"")</f>
        <v>#REF!</v>
      </c>
      <c r="T21" s="205" t="e">
        <f>IF(AND('Mapa final'!#REF!="Alta",'Mapa final'!#REF!="Menor"),CONCATENATE("R",'Mapa final'!#REF!),"")</f>
        <v>#REF!</v>
      </c>
      <c r="U21" s="206" t="e">
        <f>IF(AND('Mapa final'!#REF!="Alta",'Mapa final'!#REF!="Menor"),CONCATENATE("R",'Mapa final'!#REF!),"")</f>
        <v>#REF!</v>
      </c>
      <c r="V21" s="206" t="e">
        <f>IF(AND('Mapa final'!#REF!="Alta",'Mapa final'!#REF!="Menor"),CONCATENATE("R",'Mapa final'!#REF!),"")</f>
        <v>#REF!</v>
      </c>
      <c r="W21" s="206" t="e">
        <f>IF(AND('Mapa final'!#REF!="Alta",'Mapa final'!#REF!="Menor"),CONCATENATE("R",'Mapa final'!#REF!),"")</f>
        <v>#REF!</v>
      </c>
      <c r="X21" s="206" t="e">
        <f>IF(AND('Mapa final'!#REF!="Alta",'Mapa final'!#REF!="Menor"),CONCATENATE("R",'Mapa final'!#REF!),"")</f>
        <v>#REF!</v>
      </c>
      <c r="Y21" s="206" t="e">
        <f>IF(AND('Mapa final'!#REF!="Alta",'Mapa final'!#REF!="Menor"),CONCATENATE("R",'Mapa final'!#REF!),"")</f>
        <v>#REF!</v>
      </c>
      <c r="Z21" s="206" t="e">
        <f>IF(AND('Mapa final'!#REF!="Alta",'Mapa final'!#REF!="Menor"),CONCATENATE("R",'Mapa final'!#REF!),"")</f>
        <v>#REF!</v>
      </c>
      <c r="AA21" s="206" t="e">
        <f>IF(AND('Mapa final'!#REF!="Alta",'Mapa final'!#REF!="Menor"),CONCATENATE("R",'Mapa final'!#REF!),"")</f>
        <v>#REF!</v>
      </c>
      <c r="AB21" s="206" t="str">
        <f>IF(AND('Mapa final'!$O$17="Alta",'Mapa final'!$S$17="Menor"),CONCATENATE("R",'Mapa final'!$A$17),"")</f>
        <v/>
      </c>
      <c r="AC21" s="207" t="e">
        <f>IF(AND('Mapa final'!#REF!="Alta",'Mapa final'!#REF!="Menor"),CONCATENATE("R",'Mapa final'!#REF!),"")</f>
        <v>#REF!</v>
      </c>
      <c r="AD21" s="208" t="e">
        <f>IF(AND('Mapa final'!#REF!="Alta",'Mapa final'!#REF!="Moderado"),CONCATENATE("R",'Mapa final'!#REF!),"")</f>
        <v>#REF!</v>
      </c>
      <c r="AE21" s="209" t="e">
        <f>IF(AND('Mapa final'!#REF!="Alta",'Mapa final'!#REF!="Moderado"),CONCATENATE("R",'Mapa final'!#REF!),"")</f>
        <v>#REF!</v>
      </c>
      <c r="AF21" s="209" t="e">
        <f>IF(AND('Mapa final'!#REF!="Alta",'Mapa final'!#REF!="Moderado"),CONCATENATE("R",'Mapa final'!#REF!),"")</f>
        <v>#REF!</v>
      </c>
      <c r="AG21" s="209" t="e">
        <f>IF(AND('Mapa final'!#REF!="Alta",'Mapa final'!#REF!="Moderado"),CONCATENATE("R",'Mapa final'!#REF!),"")</f>
        <v>#REF!</v>
      </c>
      <c r="AH21" s="209" t="e">
        <f>IF(AND('Mapa final'!#REF!="Alta",'Mapa final'!#REF!="Moderado"),CONCATENATE("R",'Mapa final'!#REF!),"")</f>
        <v>#REF!</v>
      </c>
      <c r="AI21" s="209" t="e">
        <f>IF(AND('Mapa final'!#REF!="Alta",'Mapa final'!#REF!="Moderado"),CONCATENATE("R",'Mapa final'!#REF!),"")</f>
        <v>#REF!</v>
      </c>
      <c r="AJ21" s="209" t="e">
        <f>IF(AND('Mapa final'!#REF!="Alta",'Mapa final'!#REF!="Moderado"),CONCATENATE("R",'Mapa final'!#REF!),"")</f>
        <v>#REF!</v>
      </c>
      <c r="AK21" s="209" t="e">
        <f>IF(AND('Mapa final'!#REF!="Alta",'Mapa final'!#REF!="Moderado"),CONCATENATE("R",'Mapa final'!#REF!),"")</f>
        <v>#REF!</v>
      </c>
      <c r="AL21" s="209" t="str">
        <f>IF(AND('Mapa final'!$O$17="Alta",'Mapa final'!$S$17="Moderado"),CONCATENATE("R",'Mapa final'!$A$17),"")</f>
        <v/>
      </c>
      <c r="AM21" s="210" t="e">
        <f>IF(AND('Mapa final'!#REF!="Alta",'Mapa final'!#REF!="Moderado"),CONCATENATE("R",'Mapa final'!#REF!),"")</f>
        <v>#REF!</v>
      </c>
      <c r="AN21" s="208" t="e">
        <f>IF(AND('Mapa final'!#REF!="Alta",'Mapa final'!#REF!="Mayor"),CONCATENATE("R",'Mapa final'!#REF!),"")</f>
        <v>#REF!</v>
      </c>
      <c r="AO21" s="209" t="e">
        <f>IF(AND('Mapa final'!#REF!="Alta",'Mapa final'!#REF!="Mayor"),CONCATENATE("R",'Mapa final'!#REF!),"")</f>
        <v>#REF!</v>
      </c>
      <c r="AP21" s="209" t="e">
        <f>IF(AND('Mapa final'!#REF!="Alta",'Mapa final'!#REF!="Mayor"),CONCATENATE("R",'Mapa final'!#REF!),"")</f>
        <v>#REF!</v>
      </c>
      <c r="AQ21" s="209" t="e">
        <f>IF(AND('Mapa final'!#REF!="Alta",'Mapa final'!#REF!="Mayor"),CONCATENATE("R",'Mapa final'!#REF!),"")</f>
        <v>#REF!</v>
      </c>
      <c r="AR21" s="209" t="e">
        <f>IF(AND('Mapa final'!#REF!="Alta",'Mapa final'!#REF!="Mayor"),CONCATENATE("R",'Mapa final'!#REF!),"")</f>
        <v>#REF!</v>
      </c>
      <c r="AS21" s="209" t="e">
        <f>IF(AND('Mapa final'!#REF!="Alta",'Mapa final'!#REF!="Mayor"),CONCATENATE("R",'Mapa final'!#REF!),"")</f>
        <v>#REF!</v>
      </c>
      <c r="AT21" s="209" t="e">
        <f>IF(AND('Mapa final'!#REF!="Alta",'Mapa final'!#REF!="Mayor"),CONCATENATE("R",'Mapa final'!#REF!),"")</f>
        <v>#REF!</v>
      </c>
      <c r="AU21" s="209" t="e">
        <f>IF(AND('Mapa final'!#REF!="Alta",'Mapa final'!#REF!="Mayor"),CONCATENATE("R",'Mapa final'!#REF!),"")</f>
        <v>#REF!</v>
      </c>
      <c r="AV21" s="209" t="str">
        <f>IF(AND('Mapa final'!$O$17="Alta",'Mapa final'!$S$17="Mayor"),CONCATENATE("R",'Mapa final'!$A$17),"")</f>
        <v/>
      </c>
      <c r="AW21" s="210" t="e">
        <f>IF(AND('Mapa final'!#REF!="Alta",'Mapa final'!#REF!="Mayor"),CONCATENATE("R",'Mapa final'!#REF!),"")</f>
        <v>#REF!</v>
      </c>
      <c r="AX21" s="190" t="e">
        <f>IF(AND('Mapa final'!#REF!="Alta",'Mapa final'!#REF!="Catastrófico"),CONCATENATE("R",'Mapa final'!#REF!),"")</f>
        <v>#REF!</v>
      </c>
      <c r="AY21" s="191" t="e">
        <f>IF(AND('Mapa final'!#REF!="Alta",'Mapa final'!#REF!="Catastrófico"),CONCATENATE("R",'Mapa final'!#REF!),"")</f>
        <v>#REF!</v>
      </c>
      <c r="AZ21" s="191" t="e">
        <f>IF(AND('Mapa final'!#REF!="Alta",'Mapa final'!#REF!="Catastrófico"),CONCATENATE("R",'Mapa final'!#REF!),"")</f>
        <v>#REF!</v>
      </c>
      <c r="BA21" s="191" t="e">
        <f>IF(AND('Mapa final'!#REF!="Alta",'Mapa final'!#REF!="Catastrófico"),CONCATENATE("R",'Mapa final'!#REF!),"")</f>
        <v>#REF!</v>
      </c>
      <c r="BB21" s="191" t="e">
        <f>IF(AND('Mapa final'!#REF!="Alta",'Mapa final'!#REF!="Catastrófico"),CONCATENATE("R",'Mapa final'!#REF!),"")</f>
        <v>#REF!</v>
      </c>
      <c r="BC21" s="191" t="e">
        <f>IF(AND('Mapa final'!#REF!="Alta",'Mapa final'!#REF!="Catastrófico"),CONCATENATE("R",'Mapa final'!#REF!),"")</f>
        <v>#REF!</v>
      </c>
      <c r="BD21" s="191" t="e">
        <f>IF(AND('Mapa final'!#REF!="Alta",'Mapa final'!#REF!="Catastrófico"),CONCATENATE("R",'Mapa final'!#REF!),"")</f>
        <v>#REF!</v>
      </c>
      <c r="BE21" s="191" t="e">
        <f>IF(AND('Mapa final'!#REF!="Alta",'Mapa final'!#REF!="Catastrófico"),CONCATENATE("R",'Mapa final'!#REF!),"")</f>
        <v>#REF!</v>
      </c>
      <c r="BF21" s="191" t="str">
        <f>IF(AND('Mapa final'!$O$17="Alta",'Mapa final'!$S$17="Catastrófico"),CONCATENATE("R",'Mapa final'!$A$17),"")</f>
        <v/>
      </c>
      <c r="BG21" s="192" t="e">
        <f>IF(AND('Mapa final'!#REF!="Alta",'Mapa final'!#REF!="Catastrófico"),CONCATENATE("R",'Mapa final'!#REF!),"")</f>
        <v>#REF!</v>
      </c>
      <c r="BH21" s="32"/>
      <c r="BI21" s="524"/>
      <c r="BJ21" s="525"/>
      <c r="BK21" s="525"/>
      <c r="BL21" s="525"/>
      <c r="BM21" s="525"/>
      <c r="BN21" s="526"/>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row>
    <row r="22" spans="1:119" ht="70" customHeight="1">
      <c r="A22" s="32"/>
      <c r="B22" s="507"/>
      <c r="C22" s="507"/>
      <c r="D22" s="508"/>
      <c r="E22" s="501"/>
      <c r="F22" s="502"/>
      <c r="G22" s="502"/>
      <c r="H22" s="502"/>
      <c r="I22" s="502"/>
      <c r="J22" s="205" t="e">
        <f>IF(AND('Mapa final'!#REF!="Alta",'Mapa final'!#REF!="Leve"),CONCATENATE("R",'Mapa final'!#REF!),"")</f>
        <v>#REF!</v>
      </c>
      <c r="K22" s="206" t="e">
        <f>IF(AND('Mapa final'!#REF!="Alta",'Mapa final'!#REF!="Leve"),CONCATENATE("R",'Mapa final'!#REF!),"")</f>
        <v>#REF!</v>
      </c>
      <c r="L22" s="206" t="e">
        <f>IF(AND('Mapa final'!#REF!="Alta",'Mapa final'!#REF!="Leve"),CONCATENATE("R",'Mapa final'!#REF!),"")</f>
        <v>#REF!</v>
      </c>
      <c r="M22" s="206" t="e">
        <f>IF(AND('Mapa final'!#REF!="Alta",'Mapa final'!#REF!="Leve"),CONCATENATE("R",'Mapa final'!#REF!),"")</f>
        <v>#REF!</v>
      </c>
      <c r="N22" s="206" t="e">
        <f>IF(AND('Mapa final'!#REF!="Alta",'Mapa final'!#REF!="Leve"),CONCATENATE("R",'Mapa final'!#REF!),"")</f>
        <v>#REF!</v>
      </c>
      <c r="O22" s="206" t="e">
        <f>IF(AND('Mapa final'!#REF!="Alta",'Mapa final'!#REF!="Leve"),CONCATENATE("R",'Mapa final'!#REF!),"")</f>
        <v>#REF!</v>
      </c>
      <c r="P22" s="206" t="e">
        <f>IF(AND('Mapa final'!#REF!="Alta",'Mapa final'!#REF!="Leve"),CONCATENATE("R",'Mapa final'!#REF!),"")</f>
        <v>#REF!</v>
      </c>
      <c r="Q22" s="206" t="e">
        <f>IF(AND('Mapa final'!#REF!="Alta",'Mapa final'!#REF!="Leve"),CONCATENATE("R",'Mapa final'!#REF!),"")</f>
        <v>#REF!</v>
      </c>
      <c r="R22" s="206" t="e">
        <f>IF(AND('Mapa final'!#REF!="Alta",'Mapa final'!#REF!="Leve"),CONCATENATE("R",'Mapa final'!#REF!),"")</f>
        <v>#REF!</v>
      </c>
      <c r="S22" s="207" t="e">
        <f>IF(AND('Mapa final'!#REF!="Alta",'Mapa final'!#REF!="Leve"),CONCATENATE("R",'Mapa final'!#REF!),"")</f>
        <v>#REF!</v>
      </c>
      <c r="T22" s="205" t="e">
        <f>IF(AND('Mapa final'!#REF!="Alta",'Mapa final'!#REF!="Menor"),CONCATENATE("R",'Mapa final'!#REF!),"")</f>
        <v>#REF!</v>
      </c>
      <c r="U22" s="206" t="e">
        <f>IF(AND('Mapa final'!#REF!="Alta",'Mapa final'!#REF!="Menor"),CONCATENATE("R",'Mapa final'!#REF!),"")</f>
        <v>#REF!</v>
      </c>
      <c r="V22" s="206" t="e">
        <f>IF(AND('Mapa final'!#REF!="Alta",'Mapa final'!#REF!="Menor"),CONCATENATE("R",'Mapa final'!#REF!),"")</f>
        <v>#REF!</v>
      </c>
      <c r="W22" s="206" t="e">
        <f>IF(AND('Mapa final'!#REF!="Alta",'Mapa final'!#REF!="Menor"),CONCATENATE("R",'Mapa final'!#REF!),"")</f>
        <v>#REF!</v>
      </c>
      <c r="X22" s="206" t="e">
        <f>IF(AND('Mapa final'!#REF!="Alta",'Mapa final'!#REF!="Menor"),CONCATENATE("R",'Mapa final'!#REF!),"")</f>
        <v>#REF!</v>
      </c>
      <c r="Y22" s="206" t="e">
        <f>IF(AND('Mapa final'!#REF!="Alta",'Mapa final'!#REF!="Menor"),CONCATENATE("R",'Mapa final'!#REF!),"")</f>
        <v>#REF!</v>
      </c>
      <c r="Z22" s="206" t="e">
        <f>IF(AND('Mapa final'!#REF!="Alta",'Mapa final'!#REF!="Menor"),CONCATENATE("R",'Mapa final'!#REF!),"")</f>
        <v>#REF!</v>
      </c>
      <c r="AA22" s="206" t="e">
        <f>IF(AND('Mapa final'!#REF!="Alta",'Mapa final'!#REF!="Menor"),CONCATENATE("R",'Mapa final'!#REF!),"")</f>
        <v>#REF!</v>
      </c>
      <c r="AB22" s="206" t="e">
        <f>IF(AND('Mapa final'!#REF!="Alta",'Mapa final'!#REF!="Menor"),CONCATENATE("R",'Mapa final'!#REF!),"")</f>
        <v>#REF!</v>
      </c>
      <c r="AC22" s="207" t="e">
        <f>IF(AND('Mapa final'!#REF!="Alta",'Mapa final'!#REF!="Menor"),CONCATENATE("R",'Mapa final'!#REF!),"")</f>
        <v>#REF!</v>
      </c>
      <c r="AD22" s="208" t="e">
        <f>IF(AND('Mapa final'!#REF!="Alta",'Mapa final'!#REF!="Moderado"),CONCATENATE("R",'Mapa final'!#REF!),"")</f>
        <v>#REF!</v>
      </c>
      <c r="AE22" s="209" t="e">
        <f>IF(AND('Mapa final'!#REF!="Alta",'Mapa final'!#REF!="Moderado"),CONCATENATE("R",'Mapa final'!#REF!),"")</f>
        <v>#REF!</v>
      </c>
      <c r="AF22" s="209" t="e">
        <f>IF(AND('Mapa final'!#REF!="Alta",'Mapa final'!#REF!="Moderado"),CONCATENATE("R",'Mapa final'!#REF!),"")</f>
        <v>#REF!</v>
      </c>
      <c r="AG22" s="209" t="e">
        <f>IF(AND('Mapa final'!#REF!="Alta",'Mapa final'!#REF!="Moderado"),CONCATENATE("R",'Mapa final'!#REF!),"")</f>
        <v>#REF!</v>
      </c>
      <c r="AH22" s="209" t="e">
        <f>IF(AND('Mapa final'!#REF!="Alta",'Mapa final'!#REF!="Moderado"),CONCATENATE("R",'Mapa final'!#REF!),"")</f>
        <v>#REF!</v>
      </c>
      <c r="AI22" s="209" t="e">
        <f>IF(AND('Mapa final'!#REF!="Alta",'Mapa final'!#REF!="Moderado"),CONCATENATE("R",'Mapa final'!#REF!),"")</f>
        <v>#REF!</v>
      </c>
      <c r="AJ22" s="209" t="e">
        <f>IF(AND('Mapa final'!#REF!="Alta",'Mapa final'!#REF!="Moderado"),CONCATENATE("R",'Mapa final'!#REF!),"")</f>
        <v>#REF!</v>
      </c>
      <c r="AK22" s="209" t="e">
        <f>IF(AND('Mapa final'!#REF!="Alta",'Mapa final'!#REF!="Moderado"),CONCATENATE("R",'Mapa final'!#REF!),"")</f>
        <v>#REF!</v>
      </c>
      <c r="AL22" s="209" t="e">
        <f>IF(AND('Mapa final'!#REF!="Alta",'Mapa final'!#REF!="Moderado"),CONCATENATE("R",'Mapa final'!#REF!),"")</f>
        <v>#REF!</v>
      </c>
      <c r="AM22" s="210" t="e">
        <f>IF(AND('Mapa final'!#REF!="Alta",'Mapa final'!#REF!="Moderado"),CONCATENATE("R",'Mapa final'!#REF!),"")</f>
        <v>#REF!</v>
      </c>
      <c r="AN22" s="208" t="e">
        <f>IF(AND('Mapa final'!#REF!="Alta",'Mapa final'!#REF!="Mayor"),CONCATENATE("R",'Mapa final'!#REF!),"")</f>
        <v>#REF!</v>
      </c>
      <c r="AO22" s="209" t="e">
        <f>IF(AND('Mapa final'!#REF!="Alta",'Mapa final'!#REF!="Mayor"),CONCATENATE("R",'Mapa final'!#REF!),"")</f>
        <v>#REF!</v>
      </c>
      <c r="AP22" s="209" t="e">
        <f>IF(AND('Mapa final'!#REF!="Alta",'Mapa final'!#REF!="Mayor"),CONCATENATE("R",'Mapa final'!#REF!),"")</f>
        <v>#REF!</v>
      </c>
      <c r="AQ22" s="209" t="e">
        <f>IF(AND('Mapa final'!#REF!="Alta",'Mapa final'!#REF!="Mayor"),CONCATENATE("R",'Mapa final'!#REF!),"")</f>
        <v>#REF!</v>
      </c>
      <c r="AR22" s="209" t="e">
        <f>IF(AND('Mapa final'!#REF!="Alta",'Mapa final'!#REF!="Mayor"),CONCATENATE("R",'Mapa final'!#REF!),"")</f>
        <v>#REF!</v>
      </c>
      <c r="AS22" s="209" t="e">
        <f>IF(AND('Mapa final'!#REF!="Alta",'Mapa final'!#REF!="Mayor"),CONCATENATE("R",'Mapa final'!#REF!),"")</f>
        <v>#REF!</v>
      </c>
      <c r="AT22" s="209" t="e">
        <f>IF(AND('Mapa final'!#REF!="Alta",'Mapa final'!#REF!="Mayor"),CONCATENATE("R",'Mapa final'!#REF!),"")</f>
        <v>#REF!</v>
      </c>
      <c r="AU22" s="209" t="e">
        <f>IF(AND('Mapa final'!#REF!="Alta",'Mapa final'!#REF!="Mayor"),CONCATENATE("R",'Mapa final'!#REF!),"")</f>
        <v>#REF!</v>
      </c>
      <c r="AV22" s="209" t="e">
        <f>IF(AND('Mapa final'!#REF!="Alta",'Mapa final'!#REF!="Mayor"),CONCATENATE("R",'Mapa final'!#REF!),"")</f>
        <v>#REF!</v>
      </c>
      <c r="AW22" s="210" t="e">
        <f>IF(AND('Mapa final'!#REF!="Alta",'Mapa final'!#REF!="Mayor"),CONCATENATE("R",'Mapa final'!#REF!),"")</f>
        <v>#REF!</v>
      </c>
      <c r="AX22" s="190" t="e">
        <f>IF(AND('Mapa final'!#REF!="Alta",'Mapa final'!#REF!="Catastrófico"),CONCATENATE("R",'Mapa final'!#REF!),"")</f>
        <v>#REF!</v>
      </c>
      <c r="AY22" s="191" t="e">
        <f>IF(AND('Mapa final'!#REF!="Alta",'Mapa final'!#REF!="Catastrófico"),CONCATENATE("R",'Mapa final'!#REF!),"")</f>
        <v>#REF!</v>
      </c>
      <c r="AZ22" s="191" t="e">
        <f>IF(AND('Mapa final'!#REF!="Alta",'Mapa final'!#REF!="Catastrófico"),CONCATENATE("R",'Mapa final'!#REF!),"")</f>
        <v>#REF!</v>
      </c>
      <c r="BA22" s="191" t="e">
        <f>IF(AND('Mapa final'!#REF!="Alta",'Mapa final'!#REF!="Catastrófico"),CONCATENATE("R",'Mapa final'!#REF!),"")</f>
        <v>#REF!</v>
      </c>
      <c r="BB22" s="191" t="e">
        <f>IF(AND('Mapa final'!#REF!="Alta",'Mapa final'!#REF!="Catastrófico"),CONCATENATE("R",'Mapa final'!#REF!),"")</f>
        <v>#REF!</v>
      </c>
      <c r="BC22" s="191" t="e">
        <f>IF(AND('Mapa final'!#REF!="Alta",'Mapa final'!#REF!="Catastrófico"),CONCATENATE("R",'Mapa final'!#REF!),"")</f>
        <v>#REF!</v>
      </c>
      <c r="BD22" s="191" t="e">
        <f>IF(AND('Mapa final'!#REF!="Alta",'Mapa final'!#REF!="Catastrófico"),CONCATENATE("R",'Mapa final'!#REF!),"")</f>
        <v>#REF!</v>
      </c>
      <c r="BE22" s="191" t="e">
        <f>IF(AND('Mapa final'!#REF!="Alta",'Mapa final'!#REF!="Catastrófico"),CONCATENATE("R",'Mapa final'!#REF!),"")</f>
        <v>#REF!</v>
      </c>
      <c r="BF22" s="191" t="e">
        <f>IF(AND('Mapa final'!#REF!="Alta",'Mapa final'!#REF!="Catastrófico"),CONCATENATE("R",'Mapa final'!#REF!),"")</f>
        <v>#REF!</v>
      </c>
      <c r="BG22" s="192" t="e">
        <f>IF(AND('Mapa final'!#REF!="Alta",'Mapa final'!#REF!="Catastrófico"),CONCATENATE("R",'Mapa final'!#REF!),"")</f>
        <v>#REF!</v>
      </c>
      <c r="BH22" s="32"/>
      <c r="BI22" s="524"/>
      <c r="BJ22" s="525"/>
      <c r="BK22" s="525"/>
      <c r="BL22" s="525"/>
      <c r="BM22" s="525"/>
      <c r="BN22" s="526"/>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row>
    <row r="23" spans="1:119" ht="70" customHeight="1">
      <c r="A23" s="32"/>
      <c r="B23" s="507"/>
      <c r="C23" s="507"/>
      <c r="D23" s="508"/>
      <c r="E23" s="501"/>
      <c r="F23" s="502"/>
      <c r="G23" s="502"/>
      <c r="H23" s="502"/>
      <c r="I23" s="502"/>
      <c r="J23" s="205" t="e">
        <f>IF(AND('Mapa final'!#REF!="Alta",'Mapa final'!#REF!="Leve"),CONCATENATE("R",'Mapa final'!#REF!),"")</f>
        <v>#REF!</v>
      </c>
      <c r="K23" s="206" t="e">
        <f>IF(AND('Mapa final'!#REF!="Alta",'Mapa final'!#REF!="Leve"),CONCATENATE("R",'Mapa final'!#REF!),"")</f>
        <v>#REF!</v>
      </c>
      <c r="L23" s="206" t="e">
        <f>IF(AND('Mapa final'!#REF!="Alta",'Mapa final'!#REF!="Leve"),CONCATENATE("R",'Mapa final'!#REF!),"")</f>
        <v>#REF!</v>
      </c>
      <c r="M23" s="206" t="e">
        <f>IF(AND('Mapa final'!#REF!="Alta",'Mapa final'!#REF!="Leve"),CONCATENATE("R",'Mapa final'!#REF!),"")</f>
        <v>#REF!</v>
      </c>
      <c r="N23" s="206" t="e">
        <f>IF(AND('Mapa final'!#REF!="Alta",'Mapa final'!#REF!="Leve"),CONCATENATE("R",'Mapa final'!#REF!),"")</f>
        <v>#REF!</v>
      </c>
      <c r="O23" s="206" t="e">
        <f>IF(AND('Mapa final'!#REF!="Alta",'Mapa final'!#REF!="Leve"),CONCATENATE("R",'Mapa final'!#REF!),"")</f>
        <v>#REF!</v>
      </c>
      <c r="P23" s="206" t="e">
        <f>IF(AND('Mapa final'!#REF!="Alta",'Mapa final'!#REF!="Leve"),CONCATENATE("R",'Mapa final'!#REF!),"")</f>
        <v>#REF!</v>
      </c>
      <c r="Q23" s="206" t="e">
        <f>IF(AND('Mapa final'!#REF!="Alta",'Mapa final'!#REF!="Leve"),CONCATENATE("R",'Mapa final'!#REF!),"")</f>
        <v>#REF!</v>
      </c>
      <c r="R23" s="206" t="e">
        <f>IF(AND('Mapa final'!#REF!="Alta",'Mapa final'!#REF!="Leve"),CONCATENATE("R",'Mapa final'!#REF!),"")</f>
        <v>#REF!</v>
      </c>
      <c r="S23" s="207" t="e">
        <f>IF(AND('Mapa final'!#REF!="Alta",'Mapa final'!#REF!="Leve"),CONCATENATE("R",'Mapa final'!#REF!),"")</f>
        <v>#REF!</v>
      </c>
      <c r="T23" s="205" t="e">
        <f>IF(AND('Mapa final'!#REF!="Alta",'Mapa final'!#REF!="Menor"),CONCATENATE("R",'Mapa final'!#REF!),"")</f>
        <v>#REF!</v>
      </c>
      <c r="U23" s="206" t="e">
        <f>IF(AND('Mapa final'!#REF!="Alta",'Mapa final'!#REF!="Menor"),CONCATENATE("R",'Mapa final'!#REF!),"")</f>
        <v>#REF!</v>
      </c>
      <c r="V23" s="206" t="e">
        <f>IF(AND('Mapa final'!#REF!="Alta",'Mapa final'!#REF!="Menor"),CONCATENATE("R",'Mapa final'!#REF!),"")</f>
        <v>#REF!</v>
      </c>
      <c r="W23" s="206" t="e">
        <f>IF(AND('Mapa final'!#REF!="Alta",'Mapa final'!#REF!="Menor"),CONCATENATE("R",'Mapa final'!#REF!),"")</f>
        <v>#REF!</v>
      </c>
      <c r="X23" s="206" t="e">
        <f>IF(AND('Mapa final'!#REF!="Alta",'Mapa final'!#REF!="Menor"),CONCATENATE("R",'Mapa final'!#REF!),"")</f>
        <v>#REF!</v>
      </c>
      <c r="Y23" s="206" t="e">
        <f>IF(AND('Mapa final'!#REF!="Alta",'Mapa final'!#REF!="Menor"),CONCATENATE("R",'Mapa final'!#REF!),"")</f>
        <v>#REF!</v>
      </c>
      <c r="Z23" s="206" t="e">
        <f>IF(AND('Mapa final'!#REF!="Alta",'Mapa final'!#REF!="Menor"),CONCATENATE("R",'Mapa final'!#REF!),"")</f>
        <v>#REF!</v>
      </c>
      <c r="AA23" s="206" t="e">
        <f>IF(AND('Mapa final'!#REF!="Alta",'Mapa final'!#REF!="Menor"),CONCATENATE("R",'Mapa final'!#REF!),"")</f>
        <v>#REF!</v>
      </c>
      <c r="AB23" s="206" t="e">
        <f>IF(AND('Mapa final'!#REF!="Alta",'Mapa final'!#REF!="Menor"),CONCATENATE("R",'Mapa final'!#REF!),"")</f>
        <v>#REF!</v>
      </c>
      <c r="AC23" s="207" t="e">
        <f>IF(AND('Mapa final'!#REF!="Alta",'Mapa final'!#REF!="Menor"),CONCATENATE("R",'Mapa final'!#REF!),"")</f>
        <v>#REF!</v>
      </c>
      <c r="AD23" s="208" t="e">
        <f>IF(AND('Mapa final'!#REF!="Alta",'Mapa final'!#REF!="Moderado"),CONCATENATE("R",'Mapa final'!#REF!),"")</f>
        <v>#REF!</v>
      </c>
      <c r="AE23" s="209" t="e">
        <f>IF(AND('Mapa final'!#REF!="Alta",'Mapa final'!#REF!="Moderado"),CONCATENATE("R",'Mapa final'!#REF!),"")</f>
        <v>#REF!</v>
      </c>
      <c r="AF23" s="209" t="e">
        <f>IF(AND('Mapa final'!#REF!="Alta",'Mapa final'!#REF!="Moderado"),CONCATENATE("R",'Mapa final'!#REF!),"")</f>
        <v>#REF!</v>
      </c>
      <c r="AG23" s="209" t="e">
        <f>IF(AND('Mapa final'!#REF!="Alta",'Mapa final'!#REF!="Moderado"),CONCATENATE("R",'Mapa final'!#REF!),"")</f>
        <v>#REF!</v>
      </c>
      <c r="AH23" s="209" t="e">
        <f>IF(AND('Mapa final'!#REF!="Alta",'Mapa final'!#REF!="Moderado"),CONCATENATE("R",'Mapa final'!#REF!),"")</f>
        <v>#REF!</v>
      </c>
      <c r="AI23" s="209" t="e">
        <f>IF(AND('Mapa final'!#REF!="Alta",'Mapa final'!#REF!="Moderado"),CONCATENATE("R",'Mapa final'!#REF!),"")</f>
        <v>#REF!</v>
      </c>
      <c r="AJ23" s="209" t="e">
        <f>IF(AND('Mapa final'!#REF!="Alta",'Mapa final'!#REF!="Moderado"),CONCATENATE("R",'Mapa final'!#REF!),"")</f>
        <v>#REF!</v>
      </c>
      <c r="AK23" s="209" t="e">
        <f>IF(AND('Mapa final'!#REF!="Alta",'Mapa final'!#REF!="Moderado"),CONCATENATE("R",'Mapa final'!#REF!),"")</f>
        <v>#REF!</v>
      </c>
      <c r="AL23" s="209" t="e">
        <f>IF(AND('Mapa final'!#REF!="Alta",'Mapa final'!#REF!="Moderado"),CONCATENATE("R",'Mapa final'!#REF!),"")</f>
        <v>#REF!</v>
      </c>
      <c r="AM23" s="210" t="e">
        <f>IF(AND('Mapa final'!#REF!="Alta",'Mapa final'!#REF!="Moderado"),CONCATENATE("R",'Mapa final'!#REF!),"")</f>
        <v>#REF!</v>
      </c>
      <c r="AN23" s="208" t="e">
        <f>IF(AND('Mapa final'!#REF!="Alta",'Mapa final'!#REF!="Mayor"),CONCATENATE("R",'Mapa final'!#REF!),"")</f>
        <v>#REF!</v>
      </c>
      <c r="AO23" s="209" t="e">
        <f>IF(AND('Mapa final'!#REF!="Alta",'Mapa final'!#REF!="Mayor"),CONCATENATE("R",'Mapa final'!#REF!),"")</f>
        <v>#REF!</v>
      </c>
      <c r="AP23" s="209" t="e">
        <f>IF(AND('Mapa final'!#REF!="Alta",'Mapa final'!#REF!="Mayor"),CONCATENATE("R",'Mapa final'!#REF!),"")</f>
        <v>#REF!</v>
      </c>
      <c r="AQ23" s="209" t="e">
        <f>IF(AND('Mapa final'!#REF!="Alta",'Mapa final'!#REF!="Mayor"),CONCATENATE("R",'Mapa final'!#REF!),"")</f>
        <v>#REF!</v>
      </c>
      <c r="AR23" s="209" t="e">
        <f>IF(AND('Mapa final'!#REF!="Alta",'Mapa final'!#REF!="Mayor"),CONCATENATE("R",'Mapa final'!#REF!),"")</f>
        <v>#REF!</v>
      </c>
      <c r="AS23" s="209" t="e">
        <f>IF(AND('Mapa final'!#REF!="Alta",'Mapa final'!#REF!="Mayor"),CONCATENATE("R",'Mapa final'!#REF!),"")</f>
        <v>#REF!</v>
      </c>
      <c r="AT23" s="209" t="e">
        <f>IF(AND('Mapa final'!#REF!="Alta",'Mapa final'!#REF!="Mayor"),CONCATENATE("R",'Mapa final'!#REF!),"")</f>
        <v>#REF!</v>
      </c>
      <c r="AU23" s="209" t="e">
        <f>IF(AND('Mapa final'!#REF!="Alta",'Mapa final'!#REF!="Mayor"),CONCATENATE("R",'Mapa final'!#REF!),"")</f>
        <v>#REF!</v>
      </c>
      <c r="AV23" s="209" t="e">
        <f>IF(AND('Mapa final'!#REF!="Alta",'Mapa final'!#REF!="Mayor"),CONCATENATE("R",'Mapa final'!#REF!),"")</f>
        <v>#REF!</v>
      </c>
      <c r="AW23" s="210" t="e">
        <f>IF(AND('Mapa final'!#REF!="Alta",'Mapa final'!#REF!="Mayor"),CONCATENATE("R",'Mapa final'!#REF!),"")</f>
        <v>#REF!</v>
      </c>
      <c r="AX23" s="190" t="e">
        <f>IF(AND('Mapa final'!#REF!="Alta",'Mapa final'!#REF!="Catastrófico"),CONCATENATE("R",'Mapa final'!#REF!),"")</f>
        <v>#REF!</v>
      </c>
      <c r="AY23" s="191" t="e">
        <f>IF(AND('Mapa final'!#REF!="Alta",'Mapa final'!#REF!="Catastrófico"),CONCATENATE("R",'Mapa final'!#REF!),"")</f>
        <v>#REF!</v>
      </c>
      <c r="AZ23" s="191" t="e">
        <f>IF(AND('Mapa final'!#REF!="Alta",'Mapa final'!#REF!="Catastrófico"),CONCATENATE("R",'Mapa final'!#REF!),"")</f>
        <v>#REF!</v>
      </c>
      <c r="BA23" s="191" t="e">
        <f>IF(AND('Mapa final'!#REF!="Alta",'Mapa final'!#REF!="Catastrófico"),CONCATENATE("R",'Mapa final'!#REF!),"")</f>
        <v>#REF!</v>
      </c>
      <c r="BB23" s="191" t="e">
        <f>IF(AND('Mapa final'!#REF!="Alta",'Mapa final'!#REF!="Catastrófico"),CONCATENATE("R",'Mapa final'!#REF!),"")</f>
        <v>#REF!</v>
      </c>
      <c r="BC23" s="191" t="e">
        <f>IF(AND('Mapa final'!#REF!="Alta",'Mapa final'!#REF!="Catastrófico"),CONCATENATE("R",'Mapa final'!#REF!),"")</f>
        <v>#REF!</v>
      </c>
      <c r="BD23" s="191" t="e">
        <f>IF(AND('Mapa final'!#REF!="Alta",'Mapa final'!#REF!="Catastrófico"),CONCATENATE("R",'Mapa final'!#REF!),"")</f>
        <v>#REF!</v>
      </c>
      <c r="BE23" s="191" t="e">
        <f>IF(AND('Mapa final'!#REF!="Alta",'Mapa final'!#REF!="Catastrófico"),CONCATENATE("R",'Mapa final'!#REF!),"")</f>
        <v>#REF!</v>
      </c>
      <c r="BF23" s="191" t="e">
        <f>IF(AND('Mapa final'!#REF!="Alta",'Mapa final'!#REF!="Catastrófico"),CONCATENATE("R",'Mapa final'!#REF!),"")</f>
        <v>#REF!</v>
      </c>
      <c r="BG23" s="192" t="e">
        <f>IF(AND('Mapa final'!#REF!="Alta",'Mapa final'!#REF!="Catastrófico"),CONCATENATE("R",'Mapa final'!#REF!),"")</f>
        <v>#REF!</v>
      </c>
      <c r="BH23" s="32"/>
      <c r="BI23" s="524"/>
      <c r="BJ23" s="525"/>
      <c r="BK23" s="525"/>
      <c r="BL23" s="525"/>
      <c r="BM23" s="525"/>
      <c r="BN23" s="526"/>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row>
    <row r="24" spans="1:119" ht="70" customHeight="1" thickBot="1">
      <c r="A24" s="32"/>
      <c r="B24" s="507"/>
      <c r="C24" s="507"/>
      <c r="D24" s="508"/>
      <c r="E24" s="504"/>
      <c r="F24" s="505"/>
      <c r="G24" s="505"/>
      <c r="H24" s="505"/>
      <c r="I24" s="505"/>
      <c r="J24" s="211" t="e">
        <f>IF(AND('Mapa final'!#REF!="Alta",'Mapa final'!#REF!="Leve"),CONCATENATE("R",'Mapa final'!#REF!),"")</f>
        <v>#REF!</v>
      </c>
      <c r="K24" s="212" t="e">
        <f>IF(AND('Mapa final'!#REF!="Alta",'Mapa final'!#REF!="Leve"),CONCATENATE("R",'Mapa final'!#REF!),"")</f>
        <v>#REF!</v>
      </c>
      <c r="L24" s="212" t="e">
        <f>IF(AND('Mapa final'!#REF!="Alta",'Mapa final'!#REF!="Leve"),CONCATENATE("R",'Mapa final'!#REF!),"")</f>
        <v>#REF!</v>
      </c>
      <c r="M24" s="212" t="e">
        <f>IF(AND('Mapa final'!#REF!="Alta",'Mapa final'!#REF!="Leve"),CONCATENATE("R",'Mapa final'!#REF!),"")</f>
        <v>#REF!</v>
      </c>
      <c r="N24" s="212" t="e">
        <f>IF(AND('Mapa final'!#REF!="Alta",'Mapa final'!#REF!="Leve"),CONCATENATE("R",'Mapa final'!#REF!),"")</f>
        <v>#REF!</v>
      </c>
      <c r="O24" s="212" t="e">
        <f>IF(AND('Mapa final'!#REF!="Alta",'Mapa final'!#REF!="Leve"),CONCATENATE("R",'Mapa final'!#REF!),"")</f>
        <v>#REF!</v>
      </c>
      <c r="P24" s="212" t="e">
        <f>IF(AND('Mapa final'!#REF!="Alta",'Mapa final'!#REF!="Leve"),CONCATENATE("R",'Mapa final'!#REF!),"")</f>
        <v>#REF!</v>
      </c>
      <c r="Q24" s="212" t="e">
        <f>IF(AND('Mapa final'!#REF!="Alta",'Mapa final'!#REF!="Leve"),CONCATENATE("R",'Mapa final'!#REF!),"")</f>
        <v>#REF!</v>
      </c>
      <c r="R24" s="212" t="e">
        <f>IF(AND('Mapa final'!#REF!="Alta",'Mapa final'!#REF!="Leve"),CONCATENATE("R",'Mapa final'!#REF!),"")</f>
        <v>#REF!</v>
      </c>
      <c r="S24" s="213" t="e">
        <f>IF(AND('Mapa final'!#REF!="Alta",'Mapa final'!#REF!="Leve"),CONCATENATE("R",'Mapa final'!#REF!),"")</f>
        <v>#REF!</v>
      </c>
      <c r="T24" s="211" t="e">
        <f>IF(AND('Mapa final'!#REF!="Alta",'Mapa final'!#REF!="Menor"),CONCATENATE("R",'Mapa final'!#REF!),"")</f>
        <v>#REF!</v>
      </c>
      <c r="U24" s="212" t="e">
        <f>IF(AND('Mapa final'!#REF!="Alta",'Mapa final'!#REF!="Menor"),CONCATENATE("R",'Mapa final'!#REF!),"")</f>
        <v>#REF!</v>
      </c>
      <c r="V24" s="212" t="e">
        <f>IF(AND('Mapa final'!#REF!="Alta",'Mapa final'!#REF!="Menor"),CONCATENATE("R",'Mapa final'!#REF!),"")</f>
        <v>#REF!</v>
      </c>
      <c r="W24" s="212" t="e">
        <f>IF(AND('Mapa final'!#REF!="Alta",'Mapa final'!#REF!="Menor"),CONCATENATE("R",'Mapa final'!#REF!),"")</f>
        <v>#REF!</v>
      </c>
      <c r="X24" s="212" t="e">
        <f>IF(AND('Mapa final'!#REF!="Alta",'Mapa final'!#REF!="Menor"),CONCATENATE("R",'Mapa final'!#REF!),"")</f>
        <v>#REF!</v>
      </c>
      <c r="Y24" s="212" t="e">
        <f>IF(AND('Mapa final'!#REF!="Alta",'Mapa final'!#REF!="Menor"),CONCATENATE("R",'Mapa final'!#REF!),"")</f>
        <v>#REF!</v>
      </c>
      <c r="Z24" s="212" t="e">
        <f>IF(AND('Mapa final'!#REF!="Alta",'Mapa final'!#REF!="Menor"),CONCATENATE("R",'Mapa final'!#REF!),"")</f>
        <v>#REF!</v>
      </c>
      <c r="AA24" s="212" t="e">
        <f>IF(AND('Mapa final'!#REF!="Alta",'Mapa final'!#REF!="Menor"),CONCATENATE("R",'Mapa final'!#REF!),"")</f>
        <v>#REF!</v>
      </c>
      <c r="AB24" s="212" t="e">
        <f>IF(AND('Mapa final'!#REF!="Alta",'Mapa final'!#REF!="Menor"),CONCATENATE("R",'Mapa final'!#REF!),"")</f>
        <v>#REF!</v>
      </c>
      <c r="AC24" s="213" t="e">
        <f>IF(AND('Mapa final'!#REF!="Alta",'Mapa final'!#REF!="Menor"),CONCATENATE("R",'Mapa final'!#REF!),"")</f>
        <v>#REF!</v>
      </c>
      <c r="AD24" s="214" t="e">
        <f>IF(AND('Mapa final'!#REF!="Alta",'Mapa final'!#REF!="Moderado"),CONCATENATE("R",'Mapa final'!#REF!),"")</f>
        <v>#REF!</v>
      </c>
      <c r="AE24" s="215" t="e">
        <f>IF(AND('Mapa final'!#REF!="Alta",'Mapa final'!#REF!="Moderado"),CONCATENATE("R",'Mapa final'!#REF!),"")</f>
        <v>#REF!</v>
      </c>
      <c r="AF24" s="215" t="e">
        <f>IF(AND('Mapa final'!#REF!="Alta",'Mapa final'!#REF!="Moderado"),CONCATENATE("R",'Mapa final'!#REF!),"")</f>
        <v>#REF!</v>
      </c>
      <c r="AG24" s="215" t="e">
        <f>IF(AND('Mapa final'!#REF!="Alta",'Mapa final'!#REF!="Moderado"),CONCATENATE("R",'Mapa final'!#REF!),"")</f>
        <v>#REF!</v>
      </c>
      <c r="AH24" s="215" t="e">
        <f>IF(AND('Mapa final'!#REF!="Alta",'Mapa final'!#REF!="Moderado"),CONCATENATE("R",'Mapa final'!#REF!),"")</f>
        <v>#REF!</v>
      </c>
      <c r="AI24" s="215" t="e">
        <f>IF(AND('Mapa final'!#REF!="Alta",'Mapa final'!#REF!="Moderado"),CONCATENATE("R",'Mapa final'!#REF!),"")</f>
        <v>#REF!</v>
      </c>
      <c r="AJ24" s="215" t="e">
        <f>IF(AND('Mapa final'!#REF!="Alta",'Mapa final'!#REF!="Moderado"),CONCATENATE("R",'Mapa final'!#REF!),"")</f>
        <v>#REF!</v>
      </c>
      <c r="AK24" s="215" t="e">
        <f>IF(AND('Mapa final'!#REF!="Alta",'Mapa final'!#REF!="Moderado"),CONCATENATE("R",'Mapa final'!#REF!),"")</f>
        <v>#REF!</v>
      </c>
      <c r="AL24" s="215" t="e">
        <f>IF(AND('Mapa final'!#REF!="Alta",'Mapa final'!#REF!="Moderado"),CONCATENATE("R",'Mapa final'!#REF!),"")</f>
        <v>#REF!</v>
      </c>
      <c r="AM24" s="216" t="e">
        <f>IF(AND('Mapa final'!#REF!="Alta",'Mapa final'!#REF!="Moderado"),CONCATENATE("R",'Mapa final'!#REF!),"")</f>
        <v>#REF!</v>
      </c>
      <c r="AN24" s="214" t="e">
        <f>IF(AND('Mapa final'!#REF!="Alta",'Mapa final'!#REF!="Mayor"),CONCATENATE("R",'Mapa final'!#REF!),"")</f>
        <v>#REF!</v>
      </c>
      <c r="AO24" s="215" t="e">
        <f>IF(AND('Mapa final'!#REF!="Alta",'Mapa final'!#REF!="Mayor"),CONCATENATE("R",'Mapa final'!#REF!),"")</f>
        <v>#REF!</v>
      </c>
      <c r="AP24" s="215" t="e">
        <f>IF(AND('Mapa final'!#REF!="Alta",'Mapa final'!#REF!="Mayor"),CONCATENATE("R",'Mapa final'!#REF!),"")</f>
        <v>#REF!</v>
      </c>
      <c r="AQ24" s="215" t="e">
        <f>IF(AND('Mapa final'!#REF!="Alta",'Mapa final'!#REF!="Mayor"),CONCATENATE("R",'Mapa final'!#REF!),"")</f>
        <v>#REF!</v>
      </c>
      <c r="AR24" s="215" t="e">
        <f>IF(AND('Mapa final'!#REF!="Alta",'Mapa final'!#REF!="Mayor"),CONCATENATE("R",'Mapa final'!#REF!),"")</f>
        <v>#REF!</v>
      </c>
      <c r="AS24" s="215" t="e">
        <f>IF(AND('Mapa final'!#REF!="Alta",'Mapa final'!#REF!="Mayor"),CONCATENATE("R",'Mapa final'!#REF!),"")</f>
        <v>#REF!</v>
      </c>
      <c r="AT24" s="215" t="e">
        <f>IF(AND('Mapa final'!#REF!="Alta",'Mapa final'!#REF!="Mayor"),CONCATENATE("R",'Mapa final'!#REF!),"")</f>
        <v>#REF!</v>
      </c>
      <c r="AU24" s="215" t="e">
        <f>IF(AND('Mapa final'!#REF!="Alta",'Mapa final'!#REF!="Mayor"),CONCATENATE("R",'Mapa final'!#REF!),"")</f>
        <v>#REF!</v>
      </c>
      <c r="AV24" s="215" t="e">
        <f>IF(AND('Mapa final'!#REF!="Alta",'Mapa final'!#REF!="Mayor"),CONCATENATE("R",'Mapa final'!#REF!),"")</f>
        <v>#REF!</v>
      </c>
      <c r="AW24" s="216" t="e">
        <f>IF(AND('Mapa final'!#REF!="Alta",'Mapa final'!#REF!="Mayor"),CONCATENATE("R",'Mapa final'!#REF!),"")</f>
        <v>#REF!</v>
      </c>
      <c r="AX24" s="196" t="e">
        <f>IF(AND('Mapa final'!#REF!="Alta",'Mapa final'!#REF!="Catastrófico"),CONCATENATE("R",'Mapa final'!#REF!),"")</f>
        <v>#REF!</v>
      </c>
      <c r="AY24" s="197" t="e">
        <f>IF(AND('Mapa final'!#REF!="Alta",'Mapa final'!#REF!="Catastrófico"),CONCATENATE("R",'Mapa final'!#REF!),"")</f>
        <v>#REF!</v>
      </c>
      <c r="AZ24" s="197" t="e">
        <f>IF(AND('Mapa final'!#REF!="Alta",'Mapa final'!#REF!="Catastrófico"),CONCATENATE("R",'Mapa final'!#REF!),"")</f>
        <v>#REF!</v>
      </c>
      <c r="BA24" s="197" t="e">
        <f>IF(AND('Mapa final'!#REF!="Alta",'Mapa final'!#REF!="Catastrófico"),CONCATENATE("R",'Mapa final'!#REF!),"")</f>
        <v>#REF!</v>
      </c>
      <c r="BB24" s="197" t="e">
        <f>IF(AND('Mapa final'!#REF!="Alta",'Mapa final'!#REF!="Catastrófico"),CONCATENATE("R",'Mapa final'!#REF!),"")</f>
        <v>#REF!</v>
      </c>
      <c r="BC24" s="197" t="e">
        <f>IF(AND('Mapa final'!#REF!="Alta",'Mapa final'!#REF!="Catastrófico"),CONCATENATE("R",'Mapa final'!#REF!),"")</f>
        <v>#REF!</v>
      </c>
      <c r="BD24" s="197" t="e">
        <f>IF(AND('Mapa final'!#REF!="Alta",'Mapa final'!#REF!="Catastrófico"),CONCATENATE("R",'Mapa final'!#REF!),"")</f>
        <v>#REF!</v>
      </c>
      <c r="BE24" s="197" t="e">
        <f>IF(AND('Mapa final'!#REF!="Alta",'Mapa final'!#REF!="Catastrófico"),CONCATENATE("R",'Mapa final'!#REF!),"")</f>
        <v>#REF!</v>
      </c>
      <c r="BF24" s="197" t="e">
        <f>IF(AND('Mapa final'!#REF!="Alta",'Mapa final'!#REF!="Catastrófico"),CONCATENATE("R",'Mapa final'!#REF!),"")</f>
        <v>#REF!</v>
      </c>
      <c r="BG24" s="198" t="e">
        <f>IF(AND('Mapa final'!#REF!="Alta",'Mapa final'!#REF!="Catastrófico"),CONCATENATE("R",'Mapa final'!#REF!),"")</f>
        <v>#REF!</v>
      </c>
      <c r="BH24" s="32"/>
      <c r="BI24" s="527"/>
      <c r="BJ24" s="528"/>
      <c r="BK24" s="528"/>
      <c r="BL24" s="528"/>
      <c r="BM24" s="528"/>
      <c r="BN24" s="529"/>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row>
    <row r="25" spans="1:119" ht="70" customHeight="1">
      <c r="A25" s="32"/>
      <c r="B25" s="507"/>
      <c r="C25" s="507"/>
      <c r="D25" s="508"/>
      <c r="E25" s="498" t="s">
        <v>143</v>
      </c>
      <c r="F25" s="499"/>
      <c r="G25" s="499"/>
      <c r="H25" s="499"/>
      <c r="I25" s="499"/>
      <c r="J25" s="199" t="e">
        <f>IF(AND('Mapa final'!#REF!="Media",'Mapa final'!#REF!="Leve"),CONCATENATE("R",'Mapa final'!#REF!),"")</f>
        <v>#REF!</v>
      </c>
      <c r="K25" s="200" t="e">
        <f>IF(AND('Mapa final'!#REF!="Media",'Mapa final'!#REF!="Leve"),CONCATENATE("R",'Mapa final'!#REF!),"")</f>
        <v>#REF!</v>
      </c>
      <c r="L25" s="217" t="e">
        <f>IF(AND('Mapa final'!#REF!="Media",'Mapa final'!#REF!="Leve"),CONCATENATE("R",'Mapa final'!#REF!),"")</f>
        <v>#REF!</v>
      </c>
      <c r="M25" s="217" t="e">
        <f>IF(AND('Mapa final'!#REF!="Media",'Mapa final'!#REF!="Leve"),CONCATENATE("R",'Mapa final'!#REF!),"")</f>
        <v>#REF!</v>
      </c>
      <c r="N25" s="217" t="e">
        <f>IF(AND('Mapa final'!#REF!="Media",'Mapa final'!#REF!="Leve"),CONCATENATE("R",'Mapa final'!#REF!),"")</f>
        <v>#REF!</v>
      </c>
      <c r="O25" s="217" t="e">
        <f>IF(AND('Mapa final'!#REF!="Media",'Mapa final'!#REF!="Leve"),CONCATENATE("R",'Mapa final'!#REF!),"")</f>
        <v>#REF!</v>
      </c>
      <c r="P25" s="217" t="e">
        <f>IF(AND('Mapa final'!#REF!="Media",'Mapa final'!#REF!="Leve"),CONCATENATE("R",'Mapa final'!#REF!),"")</f>
        <v>#REF!</v>
      </c>
      <c r="Q25" s="217" t="e">
        <f>IF(AND('Mapa final'!#REF!="Media",'Mapa final'!#REF!="Leve"),CONCATENATE("R",'Mapa final'!#REF!),"")</f>
        <v>#REF!</v>
      </c>
      <c r="R25" s="217" t="str">
        <f>IF(AND('Mapa final'!$O$16="Media",'Mapa final'!$S$16="Leve"),CONCATENATE("R",'Mapa final'!$A$16),"")</f>
        <v/>
      </c>
      <c r="S25" s="218" t="e">
        <f>IF(AND('Mapa final'!#REF!="Media",'Mapa final'!#REF!="Leve"),CONCATENATE("R",'Mapa final'!#REF!),"")</f>
        <v>#REF!</v>
      </c>
      <c r="T25" s="219" t="e">
        <f>IF(AND('Mapa final'!#REF!="Media",'Mapa final'!#REF!="Menor"),CONCATENATE("R",'Mapa final'!#REF!),"")</f>
        <v>#REF!</v>
      </c>
      <c r="U25" s="217" t="e">
        <f>IF(AND('Mapa final'!#REF!="Media",'Mapa final'!#REF!="Menor"),CONCATENATE("R",'Mapa final'!#REF!),"")</f>
        <v>#REF!</v>
      </c>
      <c r="V25" s="217" t="e">
        <f>IF(AND('Mapa final'!#REF!="Media",'Mapa final'!#REF!="Menor"),CONCATENATE("R",'Mapa final'!#REF!),"")</f>
        <v>#REF!</v>
      </c>
      <c r="W25" s="217" t="e">
        <f>IF(AND('Mapa final'!#REF!="Media",'Mapa final'!#REF!="Menor"),CONCATENATE("R",'Mapa final'!#REF!),"")</f>
        <v>#REF!</v>
      </c>
      <c r="X25" s="217" t="e">
        <f>IF(AND('Mapa final'!#REF!="Media",'Mapa final'!#REF!="Menor"),CONCATENATE("R",'Mapa final'!#REF!),"")</f>
        <v>#REF!</v>
      </c>
      <c r="Y25" s="217" t="e">
        <f>IF(AND('Mapa final'!#REF!="Media",'Mapa final'!#REF!="Menor"),CONCATENATE("R",'Mapa final'!#REF!),"")</f>
        <v>#REF!</v>
      </c>
      <c r="Z25" s="217" t="e">
        <f>IF(AND('Mapa final'!#REF!="Media",'Mapa final'!#REF!="Menor"),CONCATENATE("R",'Mapa final'!#REF!),"")</f>
        <v>#REF!</v>
      </c>
      <c r="AA25" s="217" t="e">
        <f>IF(AND('Mapa final'!#REF!="Media",'Mapa final'!#REF!="Menor"),CONCATENATE("R",'Mapa final'!#REF!),"")</f>
        <v>#REF!</v>
      </c>
      <c r="AB25" s="217" t="str">
        <f>IF(AND('Mapa final'!$O$16="Media",'Mapa final'!$S$16="Menor"),CONCATENATE("R",'Mapa final'!$A$16),"")</f>
        <v/>
      </c>
      <c r="AC25" s="218" t="e">
        <f>IF(AND('Mapa final'!#REF!="Media",'Mapa final'!#REF!="Menor"),CONCATENATE("R",'Mapa final'!#REF!),"")</f>
        <v>#REF!</v>
      </c>
      <c r="AD25" s="199" t="e">
        <f>IF(AND('Mapa final'!#REF!="Media",'Mapa final'!#REF!="Moderado"),CONCATENATE("R",'Mapa final'!#REF!),"")</f>
        <v>#REF!</v>
      </c>
      <c r="AE25" s="200" t="e">
        <f>IF(AND('Mapa final'!#REF!="Media",'Mapa final'!#REF!="Moderado"),CONCATENATE("R",'Mapa final'!#REF!),"")</f>
        <v>#REF!</v>
      </c>
      <c r="AF25" s="217" t="e">
        <f>IF(AND('Mapa final'!#REF!="Media",'Mapa final'!#REF!="Moderado"),CONCATENATE("R",'Mapa final'!#REF!),"")</f>
        <v>#REF!</v>
      </c>
      <c r="AG25" s="217" t="e">
        <f>IF(AND('Mapa final'!#REF!="Media",'Mapa final'!#REF!="Moderado"),CONCATENATE("R",'Mapa final'!#REF!),"")</f>
        <v>#REF!</v>
      </c>
      <c r="AH25" s="217" t="e">
        <f>IF(AND('Mapa final'!#REF!="Media",'Mapa final'!#REF!="Moderado"),CONCATENATE("R",'Mapa final'!#REF!),"")</f>
        <v>#REF!</v>
      </c>
      <c r="AI25" s="217" t="e">
        <f>IF(AND('Mapa final'!#REF!="Media",'Mapa final'!#REF!="Moderado"),CONCATENATE("R",'Mapa final'!#REF!),"")</f>
        <v>#REF!</v>
      </c>
      <c r="AJ25" s="217" t="e">
        <f>IF(AND('Mapa final'!#REF!="Media",'Mapa final'!#REF!="Moderado"),CONCATENATE("R",'Mapa final'!#REF!),"")</f>
        <v>#REF!</v>
      </c>
      <c r="AK25" s="217" t="e">
        <f>IF(AND('Mapa final'!#REF!="Media",'Mapa final'!#REF!="Moderado"),CONCATENATE("R",'Mapa final'!#REF!),"")</f>
        <v>#REF!</v>
      </c>
      <c r="AL25" s="217" t="str">
        <f>IF(AND('Mapa final'!$O$16="Media",'Mapa final'!$S$16="Moderado"),CONCATENATE("R",'Mapa final'!$A$16),"")</f>
        <v/>
      </c>
      <c r="AM25" s="218" t="e">
        <f>IF(AND('Mapa final'!#REF!="Media",'Mapa final'!#REF!="Moderado"),CONCATENATE("R",'Mapa final'!#REF!),"")</f>
        <v>#REF!</v>
      </c>
      <c r="AN25" s="202" t="e">
        <f>IF(AND('Mapa final'!#REF!="Media",'Mapa final'!#REF!="Mayor"),CONCATENATE("R",'Mapa final'!#REF!),"")</f>
        <v>#REF!</v>
      </c>
      <c r="AO25" s="203" t="e">
        <f>IF(AND('Mapa final'!#REF!="Media",'Mapa final'!#REF!="Mayor"),CONCATENATE("R",'Mapa final'!#REF!),"")</f>
        <v>#REF!</v>
      </c>
      <c r="AP25" s="220" t="e">
        <f>IF(AND('Mapa final'!#REF!="Media",'Mapa final'!#REF!="Mayor"),CONCATENATE("R",'Mapa final'!#REF!),"")</f>
        <v>#REF!</v>
      </c>
      <c r="AQ25" s="220" t="e">
        <f>IF(AND('Mapa final'!#REF!="Media",'Mapa final'!#REF!="Mayor"),CONCATENATE("R",'Mapa final'!#REF!),"")</f>
        <v>#REF!</v>
      </c>
      <c r="AR25" s="220" t="e">
        <f>IF(AND('Mapa final'!#REF!="Media",'Mapa final'!#REF!="Mayor"),CONCATENATE("R",'Mapa final'!#REF!),"")</f>
        <v>#REF!</v>
      </c>
      <c r="AS25" s="220" t="e">
        <f>IF(AND('Mapa final'!#REF!="Media",'Mapa final'!#REF!="Mayor"),CONCATENATE("R",'Mapa final'!#REF!),"")</f>
        <v>#REF!</v>
      </c>
      <c r="AT25" s="220" t="e">
        <f>IF(AND('Mapa final'!#REF!="Media",'Mapa final'!#REF!="Mayor"),CONCATENATE("R",'Mapa final'!#REF!),"")</f>
        <v>#REF!</v>
      </c>
      <c r="AU25" s="220" t="e">
        <f>IF(AND('Mapa final'!#REF!="Media",'Mapa final'!#REF!="Mayor"),CONCATENATE("R",'Mapa final'!#REF!),"")</f>
        <v>#REF!</v>
      </c>
      <c r="AV25" s="220" t="str">
        <f>IF(AND('Mapa final'!$O$16="Media",'Mapa final'!$S$16="Mayor"),CONCATENATE("R",'Mapa final'!$A$16),"")</f>
        <v/>
      </c>
      <c r="AW25" s="221" t="e">
        <f>IF(AND('Mapa final'!#REF!="Media",'Mapa final'!#REF!="Mayor"),CONCATENATE("R",'Mapa final'!#REF!),"")</f>
        <v>#REF!</v>
      </c>
      <c r="AX25" s="184" t="e">
        <f>IF(AND('Mapa final'!#REF!="Media",'Mapa final'!#REF!="Catastrófico"),CONCATENATE("R",'Mapa final'!#REF!),"")</f>
        <v>#REF!</v>
      </c>
      <c r="AY25" s="185" t="e">
        <f>IF(AND('Mapa final'!#REF!="Media",'Mapa final'!#REF!="Catastrófico"),CONCATENATE("R",'Mapa final'!#REF!),"")</f>
        <v>#REF!</v>
      </c>
      <c r="AZ25" s="222" t="e">
        <f>IF(AND('Mapa final'!#REF!="Media",'Mapa final'!#REF!="Catastrófico"),CONCATENATE("R",'Mapa final'!#REF!),"")</f>
        <v>#REF!</v>
      </c>
      <c r="BA25" s="222" t="e">
        <f>IF(AND('Mapa final'!#REF!="Media",'Mapa final'!#REF!="Catastrófico"),CONCATENATE("R",'Mapa final'!#REF!),"")</f>
        <v>#REF!</v>
      </c>
      <c r="BB25" s="222" t="e">
        <f>IF(AND('Mapa final'!#REF!="Media",'Mapa final'!#REF!="Catastrófico"),CONCATENATE("R",'Mapa final'!#REF!),"")</f>
        <v>#REF!</v>
      </c>
      <c r="BC25" s="222" t="e">
        <f>IF(AND('Mapa final'!#REF!="Media",'Mapa final'!#REF!="Catastrófico"),CONCATENATE("R",'Mapa final'!#REF!),"")</f>
        <v>#REF!</v>
      </c>
      <c r="BD25" s="222" t="e">
        <f>IF(AND('Mapa final'!#REF!="Media",'Mapa final'!#REF!="Catastrófico"),CONCATENATE("R",'Mapa final'!#REF!),"")</f>
        <v>#REF!</v>
      </c>
      <c r="BE25" s="222" t="e">
        <f>IF(AND('Mapa final'!#REF!="Media",'Mapa final'!#REF!="Catastrófico"),CONCATENATE("R",'Mapa final'!#REF!),"")</f>
        <v>#REF!</v>
      </c>
      <c r="BF25" s="222" t="str">
        <f>IF(AND('Mapa final'!$O$16="Media",'Mapa final'!$S$16="Catastrófico"),CONCATENATE("R",'Mapa final'!$A$16),"")</f>
        <v/>
      </c>
      <c r="BG25" s="223" t="e">
        <f>IF(AND('Mapa final'!#REF!="Media",'Mapa final'!#REF!="Catastrófico"),CONCATENATE("R",'Mapa final'!#REF!),"")</f>
        <v>#REF!</v>
      </c>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row>
    <row r="26" spans="1:119" ht="70" customHeight="1" thickBot="1">
      <c r="A26" s="32"/>
      <c r="B26" s="507"/>
      <c r="C26" s="507"/>
      <c r="D26" s="508"/>
      <c r="E26" s="501"/>
      <c r="F26" s="502"/>
      <c r="G26" s="502"/>
      <c r="H26" s="502"/>
      <c r="I26" s="502"/>
      <c r="J26" s="205" t="e">
        <f>IF(AND('Mapa final'!#REF!="Media",'Mapa final'!#REF!="Leve"),CONCATENATE("R",'Mapa final'!#REF!),"")</f>
        <v>#REF!</v>
      </c>
      <c r="K26" s="206" t="e">
        <f>IF(AND('Mapa final'!#REF!="Media",'Mapa final'!#REF!="Leve"),CONCATENATE("R",'Mapa final'!#REF!),"")</f>
        <v>#REF!</v>
      </c>
      <c r="L26" s="180" t="e">
        <f>IF(AND('Mapa final'!#REF!="Media",'Mapa final'!#REF!="Leve"),CONCATENATE("R",'Mapa final'!#REF!),"")</f>
        <v>#REF!</v>
      </c>
      <c r="M26" s="180" t="e">
        <f>IF(AND('Mapa final'!#REF!="Media",'Mapa final'!#REF!="Leve"),CONCATENATE("R",'Mapa final'!#REF!),"")</f>
        <v>#REF!</v>
      </c>
      <c r="N26" s="180" t="e">
        <f>IF(AND('Mapa final'!#REF!="Media",'Mapa final'!#REF!="Leve"),CONCATENATE("R",'Mapa final'!#REF!),"")</f>
        <v>#REF!</v>
      </c>
      <c r="O26" s="180" t="e">
        <f>IF(AND('Mapa final'!#REF!="Media",'Mapa final'!#REF!="Leve"),CONCATENATE("R",'Mapa final'!#REF!),"")</f>
        <v>#REF!</v>
      </c>
      <c r="P26" s="180" t="e">
        <f>IF(AND('Mapa final'!#REF!="Media",'Mapa final'!#REF!="Leve"),CONCATENATE("R",'Mapa final'!#REF!),"")</f>
        <v>#REF!</v>
      </c>
      <c r="Q26" s="180" t="e">
        <f>IF(AND('Mapa final'!#REF!="Media",'Mapa final'!#REF!="Leve"),CONCATENATE("R",'Mapa final'!#REF!),"")</f>
        <v>#REF!</v>
      </c>
      <c r="R26" s="180" t="e">
        <f>IF(AND('Mapa final'!#REF!="Media",'Mapa final'!#REF!="Leve"),CONCATENATE("R",'Mapa final'!#REF!),"")</f>
        <v>#REF!</v>
      </c>
      <c r="S26" s="224" t="e">
        <f>IF(AND('Mapa final'!#REF!="Media",'Mapa final'!#REF!="Leve"),CONCATENATE("R",'Mapa final'!#REF!),"")</f>
        <v>#REF!</v>
      </c>
      <c r="T26" s="225" t="e">
        <f>IF(AND('Mapa final'!#REF!="Media",'Mapa final'!#REF!="Menor"),CONCATENATE("R",'Mapa final'!#REF!),"")</f>
        <v>#REF!</v>
      </c>
      <c r="U26" s="180" t="e">
        <f>IF(AND('Mapa final'!#REF!="Media",'Mapa final'!#REF!="Menor"),CONCATENATE("R",'Mapa final'!#REF!),"")</f>
        <v>#REF!</v>
      </c>
      <c r="V26" s="180" t="e">
        <f>IF(AND('Mapa final'!#REF!="Media",'Mapa final'!#REF!="Menor"),CONCATENATE("R",'Mapa final'!#REF!),"")</f>
        <v>#REF!</v>
      </c>
      <c r="W26" s="180" t="e">
        <f>IF(AND('Mapa final'!#REF!="Media",'Mapa final'!#REF!="Menor"),CONCATENATE("R",'Mapa final'!#REF!),"")</f>
        <v>#REF!</v>
      </c>
      <c r="X26" s="180" t="e">
        <f>IF(AND('Mapa final'!#REF!="Media",'Mapa final'!#REF!="Menor"),CONCATENATE("R",'Mapa final'!#REF!),"")</f>
        <v>#REF!</v>
      </c>
      <c r="Y26" s="180" t="e">
        <f>IF(AND('Mapa final'!#REF!="Media",'Mapa final'!#REF!="Menor"),CONCATENATE("R",'Mapa final'!#REF!),"")</f>
        <v>#REF!</v>
      </c>
      <c r="Z26" s="180" t="e">
        <f>IF(AND('Mapa final'!#REF!="Media",'Mapa final'!#REF!="Menor"),CONCATENATE("R",'Mapa final'!#REF!),"")</f>
        <v>#REF!</v>
      </c>
      <c r="AA26" s="180" t="e">
        <f>IF(AND('Mapa final'!#REF!="Media",'Mapa final'!#REF!="Menor"),CONCATENATE("R",'Mapa final'!#REF!),"")</f>
        <v>#REF!</v>
      </c>
      <c r="AB26" s="180" t="e">
        <f>IF(AND('Mapa final'!#REF!="Media",'Mapa final'!#REF!="Menor"),CONCATENATE("R",'Mapa final'!#REF!),"")</f>
        <v>#REF!</v>
      </c>
      <c r="AC26" s="224" t="e">
        <f>IF(AND('Mapa final'!#REF!="Media",'Mapa final'!#REF!="Menor"),CONCATENATE("R",'Mapa final'!#REF!),"")</f>
        <v>#REF!</v>
      </c>
      <c r="AD26" s="205" t="e">
        <f>IF(AND('Mapa final'!#REF!="Media",'Mapa final'!#REF!="Moderado"),CONCATENATE("R",'Mapa final'!#REF!),"")</f>
        <v>#REF!</v>
      </c>
      <c r="AE26" s="206" t="e">
        <f>IF(AND('Mapa final'!#REF!="Media",'Mapa final'!#REF!="Moderado"),CONCATENATE("R",'Mapa final'!#REF!),"")</f>
        <v>#REF!</v>
      </c>
      <c r="AF26" s="180" t="e">
        <f>IF(AND('Mapa final'!#REF!="Media",'Mapa final'!#REF!="Moderado"),CONCATENATE("R",'Mapa final'!#REF!),"")</f>
        <v>#REF!</v>
      </c>
      <c r="AG26" s="180" t="e">
        <f>IF(AND('Mapa final'!#REF!="Media",'Mapa final'!#REF!="Moderado"),CONCATENATE("R",'Mapa final'!#REF!),"")</f>
        <v>#REF!</v>
      </c>
      <c r="AH26" s="180" t="e">
        <f>IF(AND('Mapa final'!#REF!="Media",'Mapa final'!#REF!="Moderado"),CONCATENATE("R",'Mapa final'!#REF!),"")</f>
        <v>#REF!</v>
      </c>
      <c r="AI26" s="180" t="e">
        <f>IF(AND('Mapa final'!#REF!="Media",'Mapa final'!#REF!="Moderado"),CONCATENATE("R",'Mapa final'!#REF!),"")</f>
        <v>#REF!</v>
      </c>
      <c r="AJ26" s="180" t="e">
        <f>IF(AND('Mapa final'!#REF!="Media",'Mapa final'!#REF!="Moderado"),CONCATENATE("R",'Mapa final'!#REF!),"")</f>
        <v>#REF!</v>
      </c>
      <c r="AK26" s="180" t="e">
        <f>IF(AND('Mapa final'!#REF!="Media",'Mapa final'!#REF!="Moderado"),CONCATENATE("R",'Mapa final'!#REF!),"")</f>
        <v>#REF!</v>
      </c>
      <c r="AL26" s="180" t="e">
        <f>IF(AND('Mapa final'!#REF!="Media",'Mapa final'!#REF!="Moderado"),CONCATENATE("R",'Mapa final'!#REF!),"")</f>
        <v>#REF!</v>
      </c>
      <c r="AM26" s="224" t="e">
        <f>IF(AND('Mapa final'!#REF!="Media",'Mapa final'!#REF!="Moderado"),CONCATENATE("R",'Mapa final'!#REF!),"")</f>
        <v>#REF!</v>
      </c>
      <c r="AN26" s="208" t="e">
        <f>IF(AND('Mapa final'!#REF!="Media",'Mapa final'!#REF!="Mayor"),CONCATENATE("R",'Mapa final'!#REF!),"")</f>
        <v>#REF!</v>
      </c>
      <c r="AO26" s="209" t="e">
        <f>IF(AND('Mapa final'!#REF!="Media",'Mapa final'!#REF!="Mayor"),CONCATENATE("R",'Mapa final'!#REF!),"")</f>
        <v>#REF!</v>
      </c>
      <c r="AP26" s="226" t="e">
        <f>IF(AND('Mapa final'!#REF!="Media",'Mapa final'!#REF!="Mayor"),CONCATENATE("R",'Mapa final'!#REF!),"")</f>
        <v>#REF!</v>
      </c>
      <c r="AQ26" s="226" t="e">
        <f>IF(AND('Mapa final'!#REF!="Media",'Mapa final'!#REF!="Mayor"),CONCATENATE("R",'Mapa final'!#REF!),"")</f>
        <v>#REF!</v>
      </c>
      <c r="AR26" s="226" t="e">
        <f>IF(AND('Mapa final'!#REF!="Media",'Mapa final'!#REF!="Mayor"),CONCATENATE("R",'Mapa final'!#REF!),"")</f>
        <v>#REF!</v>
      </c>
      <c r="AS26" s="226" t="e">
        <f>IF(AND('Mapa final'!#REF!="Media",'Mapa final'!#REF!="Mayor"),CONCATENATE("R",'Mapa final'!#REF!),"")</f>
        <v>#REF!</v>
      </c>
      <c r="AT26" s="226" t="e">
        <f>IF(AND('Mapa final'!#REF!="Media",'Mapa final'!#REF!="Mayor"),CONCATENATE("R",'Mapa final'!#REF!),"")</f>
        <v>#REF!</v>
      </c>
      <c r="AU26" s="226" t="e">
        <f>IF(AND('Mapa final'!#REF!="Media",'Mapa final'!#REF!="Mayor"),CONCATENATE("R",'Mapa final'!#REF!),"")</f>
        <v>#REF!</v>
      </c>
      <c r="AV26" s="226" t="e">
        <f>IF(AND('Mapa final'!#REF!="Media",'Mapa final'!#REF!="Mayor"),CONCATENATE("R",'Mapa final'!#REF!),"")</f>
        <v>#REF!</v>
      </c>
      <c r="AW26" s="227" t="e">
        <f>IF(AND('Mapa final'!#REF!="Media",'Mapa final'!#REF!="Mayor"),CONCATENATE("R",'Mapa final'!#REF!),"")</f>
        <v>#REF!</v>
      </c>
      <c r="AX26" s="190" t="e">
        <f>IF(AND('Mapa final'!#REF!="Media",'Mapa final'!#REF!="Catastrófico"),CONCATENATE("R",'Mapa final'!#REF!),"")</f>
        <v>#REF!</v>
      </c>
      <c r="AY26" s="191" t="e">
        <f>IF(AND('Mapa final'!#REF!="Media",'Mapa final'!#REF!="Catastrófico"),CONCATENATE("R",'Mapa final'!#REF!),"")</f>
        <v>#REF!</v>
      </c>
      <c r="AZ26" s="228" t="e">
        <f>IF(AND('Mapa final'!#REF!="Media",'Mapa final'!#REF!="Catastrófico"),CONCATENATE("R",'Mapa final'!#REF!),"")</f>
        <v>#REF!</v>
      </c>
      <c r="BA26" s="228" t="e">
        <f>IF(AND('Mapa final'!#REF!="Media",'Mapa final'!#REF!="Catastrófico"),CONCATENATE("R",'Mapa final'!#REF!),"")</f>
        <v>#REF!</v>
      </c>
      <c r="BB26" s="228" t="e">
        <f>IF(AND('Mapa final'!#REF!="Media",'Mapa final'!#REF!="Catastrófico"),CONCATENATE("R",'Mapa final'!#REF!),"")</f>
        <v>#REF!</v>
      </c>
      <c r="BC26" s="228" t="e">
        <f>IF(AND('Mapa final'!#REF!="Media",'Mapa final'!#REF!="Catastrófico"),CONCATENATE("R",'Mapa final'!#REF!),"")</f>
        <v>#REF!</v>
      </c>
      <c r="BD26" s="228" t="e">
        <f>IF(AND('Mapa final'!#REF!="Media",'Mapa final'!#REF!="Catastrófico"),CONCATENATE("R",'Mapa final'!#REF!),"")</f>
        <v>#REF!</v>
      </c>
      <c r="BE26" s="228" t="e">
        <f>IF(AND('Mapa final'!#REF!="Media",'Mapa final'!#REF!="Catastrófico"),CONCATENATE("R",'Mapa final'!#REF!),"")</f>
        <v>#REF!</v>
      </c>
      <c r="BF26" s="228" t="e">
        <f>IF(AND('Mapa final'!#REF!="Media",'Mapa final'!#REF!="Catastrófico"),CONCATENATE("R",'Mapa final'!#REF!),"")</f>
        <v>#REF!</v>
      </c>
      <c r="BG26" s="229" t="e">
        <f>IF(AND('Mapa final'!#REF!="Media",'Mapa final'!#REF!="Catastrófico"),CONCATENATE("R",'Mapa final'!#REF!),"")</f>
        <v>#REF!</v>
      </c>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row>
    <row r="27" spans="1:119" ht="70" customHeight="1">
      <c r="A27" s="32"/>
      <c r="B27" s="507"/>
      <c r="C27" s="507"/>
      <c r="D27" s="508"/>
      <c r="E27" s="501"/>
      <c r="F27" s="502"/>
      <c r="G27" s="502"/>
      <c r="H27" s="502"/>
      <c r="I27" s="502"/>
      <c r="J27" s="205" t="e">
        <f>IF(AND('Mapa final'!#REF!="Media",'Mapa final'!#REF!="Leve"),CONCATENATE("R",'Mapa final'!#REF!),"")</f>
        <v>#REF!</v>
      </c>
      <c r="K27" s="206" t="e">
        <f>IF(AND('Mapa final'!#REF!="Media",'Mapa final'!#REF!="Leve"),CONCATENATE("R",'Mapa final'!#REF!),"")</f>
        <v>#REF!</v>
      </c>
      <c r="L27" s="180" t="e">
        <f>IF(AND('Mapa final'!#REF!="Media",'Mapa final'!#REF!="Leve"),CONCATENATE("R",'Mapa final'!#REF!),"")</f>
        <v>#REF!</v>
      </c>
      <c r="M27" s="180" t="e">
        <f>IF(AND('Mapa final'!#REF!="Media",'Mapa final'!#REF!="Leve"),CONCATENATE("R",'Mapa final'!#REF!),"")</f>
        <v>#REF!</v>
      </c>
      <c r="N27" s="180" t="e">
        <f>IF(AND('Mapa final'!#REF!="Media",'Mapa final'!#REF!="Leve"),CONCATENATE("R",'Mapa final'!#REF!),"")</f>
        <v>#REF!</v>
      </c>
      <c r="O27" s="180" t="e">
        <f>IF(AND('Mapa final'!#REF!="Media",'Mapa final'!#REF!="Leve"),CONCATENATE("R",'Mapa final'!#REF!),"")</f>
        <v>#REF!</v>
      </c>
      <c r="P27" s="180" t="e">
        <f>IF(AND('Mapa final'!#REF!="Media",'Mapa final'!#REF!="Leve"),CONCATENATE("R",'Mapa final'!#REF!),"")</f>
        <v>#REF!</v>
      </c>
      <c r="Q27" s="180" t="e">
        <f>IF(AND('Mapa final'!#REF!="Media",'Mapa final'!#REF!="Leve"),CONCATENATE("R",'Mapa final'!#REF!),"")</f>
        <v>#REF!</v>
      </c>
      <c r="R27" s="180" t="e">
        <f>IF(AND('Mapa final'!#REF!="Media",'Mapa final'!#REF!="Leve"),CONCATENATE("R",'Mapa final'!#REF!),"")</f>
        <v>#REF!</v>
      </c>
      <c r="S27" s="224" t="e">
        <f>IF(AND('Mapa final'!#REF!="Media",'Mapa final'!#REF!="Leve"),CONCATENATE("R",'Mapa final'!#REF!),"")</f>
        <v>#REF!</v>
      </c>
      <c r="T27" s="225" t="e">
        <f>IF(AND('Mapa final'!#REF!="Media",'Mapa final'!#REF!="Menor"),CONCATENATE("R",'Mapa final'!#REF!),"")</f>
        <v>#REF!</v>
      </c>
      <c r="U27" s="180" t="e">
        <f>IF(AND('Mapa final'!#REF!="Media",'Mapa final'!#REF!="Menor"),CONCATENATE("R",'Mapa final'!#REF!),"")</f>
        <v>#REF!</v>
      </c>
      <c r="V27" s="180" t="e">
        <f>IF(AND('Mapa final'!#REF!="Media",'Mapa final'!#REF!="Menor"),CONCATENATE("R",'Mapa final'!#REF!),"")</f>
        <v>#REF!</v>
      </c>
      <c r="W27" s="180" t="e">
        <f>IF(AND('Mapa final'!#REF!="Media",'Mapa final'!#REF!="Menor"),CONCATENATE("R",'Mapa final'!#REF!),"")</f>
        <v>#REF!</v>
      </c>
      <c r="X27" s="180" t="e">
        <f>IF(AND('Mapa final'!#REF!="Media",'Mapa final'!#REF!="Menor"),CONCATENATE("R",'Mapa final'!#REF!),"")</f>
        <v>#REF!</v>
      </c>
      <c r="Y27" s="180" t="e">
        <f>IF(AND('Mapa final'!#REF!="Media",'Mapa final'!#REF!="Menor"),CONCATENATE("R",'Mapa final'!#REF!),"")</f>
        <v>#REF!</v>
      </c>
      <c r="Z27" s="180" t="e">
        <f>IF(AND('Mapa final'!#REF!="Media",'Mapa final'!#REF!="Menor"),CONCATENATE("R",'Mapa final'!#REF!),"")</f>
        <v>#REF!</v>
      </c>
      <c r="AA27" s="180" t="e">
        <f>IF(AND('Mapa final'!#REF!="Media",'Mapa final'!#REF!="Menor"),CONCATENATE("R",'Mapa final'!#REF!),"")</f>
        <v>#REF!</v>
      </c>
      <c r="AB27" s="180" t="e">
        <f>IF(AND('Mapa final'!#REF!="Media",'Mapa final'!#REF!="Menor"),CONCATENATE("R",'Mapa final'!#REF!),"")</f>
        <v>#REF!</v>
      </c>
      <c r="AC27" s="224" t="e">
        <f>IF(AND('Mapa final'!#REF!="Media",'Mapa final'!#REF!="Menor"),CONCATENATE("R",'Mapa final'!#REF!),"")</f>
        <v>#REF!</v>
      </c>
      <c r="AD27" s="205" t="e">
        <f>IF(AND('Mapa final'!#REF!="Media",'Mapa final'!#REF!="Moderado"),CONCATENATE("R",'Mapa final'!#REF!),"")</f>
        <v>#REF!</v>
      </c>
      <c r="AE27" s="206" t="e">
        <f>IF(AND('Mapa final'!#REF!="Media",'Mapa final'!#REF!="Moderado"),CONCATENATE("R",'Mapa final'!#REF!),"")</f>
        <v>#REF!</v>
      </c>
      <c r="AF27" s="180" t="e">
        <f>IF(AND('Mapa final'!#REF!="Media",'Mapa final'!#REF!="Moderado"),CONCATENATE("R",'Mapa final'!#REF!),"")</f>
        <v>#REF!</v>
      </c>
      <c r="AG27" s="180" t="e">
        <f>IF(AND('Mapa final'!#REF!="Media",'Mapa final'!#REF!="Moderado"),CONCATENATE("R",'Mapa final'!#REF!),"")</f>
        <v>#REF!</v>
      </c>
      <c r="AH27" s="180" t="e">
        <f>IF(AND('Mapa final'!#REF!="Media",'Mapa final'!#REF!="Moderado"),CONCATENATE("R",'Mapa final'!#REF!),"")</f>
        <v>#REF!</v>
      </c>
      <c r="AI27" s="180" t="e">
        <f>IF(AND('Mapa final'!#REF!="Media",'Mapa final'!#REF!="Moderado"),CONCATENATE("R",'Mapa final'!#REF!),"")</f>
        <v>#REF!</v>
      </c>
      <c r="AJ27" s="180" t="e">
        <f>IF(AND('Mapa final'!#REF!="Media",'Mapa final'!#REF!="Moderado"),CONCATENATE("R",'Mapa final'!#REF!),"")</f>
        <v>#REF!</v>
      </c>
      <c r="AK27" s="180" t="e">
        <f>IF(AND('Mapa final'!#REF!="Media",'Mapa final'!#REF!="Moderado"),CONCATENATE("R",'Mapa final'!#REF!),"")</f>
        <v>#REF!</v>
      </c>
      <c r="AL27" s="180" t="e">
        <f>IF(AND('Mapa final'!#REF!="Media",'Mapa final'!#REF!="Moderado"),CONCATENATE("R",'Mapa final'!#REF!),"")</f>
        <v>#REF!</v>
      </c>
      <c r="AM27" s="224" t="e">
        <f>IF(AND('Mapa final'!#REF!="Media",'Mapa final'!#REF!="Moderado"),CONCATENATE("R",'Mapa final'!#REF!),"")</f>
        <v>#REF!</v>
      </c>
      <c r="AN27" s="208" t="e">
        <f>IF(AND('Mapa final'!#REF!="Media",'Mapa final'!#REF!="Mayor"),CONCATENATE("R",'Mapa final'!#REF!),"")</f>
        <v>#REF!</v>
      </c>
      <c r="AO27" s="209" t="e">
        <f>IF(AND('Mapa final'!#REF!="Media",'Mapa final'!#REF!="Mayor"),CONCATENATE("R",'Mapa final'!#REF!),"")</f>
        <v>#REF!</v>
      </c>
      <c r="AP27" s="226" t="e">
        <f>IF(AND('Mapa final'!#REF!="Media",'Mapa final'!#REF!="Mayor"),CONCATENATE("R",'Mapa final'!#REF!),"")</f>
        <v>#REF!</v>
      </c>
      <c r="AQ27" s="226" t="e">
        <f>IF(AND('Mapa final'!#REF!="Media",'Mapa final'!#REF!="Mayor"),CONCATENATE("R",'Mapa final'!#REF!),"")</f>
        <v>#REF!</v>
      </c>
      <c r="AR27" s="226" t="e">
        <f>IF(AND('Mapa final'!#REF!="Media",'Mapa final'!#REF!="Mayor"),CONCATENATE("R",'Mapa final'!#REF!),"")</f>
        <v>#REF!</v>
      </c>
      <c r="AS27" s="226" t="e">
        <f>IF(AND('Mapa final'!#REF!="Media",'Mapa final'!#REF!="Mayor"),CONCATENATE("R",'Mapa final'!#REF!),"")</f>
        <v>#REF!</v>
      </c>
      <c r="AT27" s="226" t="e">
        <f>IF(AND('Mapa final'!#REF!="Media",'Mapa final'!#REF!="Mayor"),CONCATENATE("R",'Mapa final'!#REF!),"")</f>
        <v>#REF!</v>
      </c>
      <c r="AU27" s="226" t="e">
        <f>IF(AND('Mapa final'!#REF!="Media",'Mapa final'!#REF!="Mayor"),CONCATENATE("R",'Mapa final'!#REF!),"")</f>
        <v>#REF!</v>
      </c>
      <c r="AV27" s="226" t="e">
        <f>IF(AND('Mapa final'!#REF!="Media",'Mapa final'!#REF!="Mayor"),CONCATENATE("R",'Mapa final'!#REF!),"")</f>
        <v>#REF!</v>
      </c>
      <c r="AW27" s="227" t="e">
        <f>IF(AND('Mapa final'!#REF!="Media",'Mapa final'!#REF!="Mayor"),CONCATENATE("R",'Mapa final'!#REF!),"")</f>
        <v>#REF!</v>
      </c>
      <c r="AX27" s="190" t="e">
        <f>IF(AND('Mapa final'!#REF!="Media",'Mapa final'!#REF!="Catastrófico"),CONCATENATE("R",'Mapa final'!#REF!),"")</f>
        <v>#REF!</v>
      </c>
      <c r="AY27" s="191" t="e">
        <f>IF(AND('Mapa final'!#REF!="Media",'Mapa final'!#REF!="Catastrófico"),CONCATENATE("R",'Mapa final'!#REF!),"")</f>
        <v>#REF!</v>
      </c>
      <c r="AZ27" s="228" t="e">
        <f>IF(AND('Mapa final'!#REF!="Media",'Mapa final'!#REF!="Catastrófico"),CONCATENATE("R",'Mapa final'!#REF!),"")</f>
        <v>#REF!</v>
      </c>
      <c r="BA27" s="228" t="e">
        <f>IF(AND('Mapa final'!#REF!="Media",'Mapa final'!#REF!="Catastrófico"),CONCATENATE("R",'Mapa final'!#REF!),"")</f>
        <v>#REF!</v>
      </c>
      <c r="BB27" s="228" t="e">
        <f>IF(AND('Mapa final'!#REF!="Media",'Mapa final'!#REF!="Catastrófico"),CONCATENATE("R",'Mapa final'!#REF!),"")</f>
        <v>#REF!</v>
      </c>
      <c r="BC27" s="228" t="e">
        <f>IF(AND('Mapa final'!#REF!="Media",'Mapa final'!#REF!="Catastrófico"),CONCATENATE("R",'Mapa final'!#REF!),"")</f>
        <v>#REF!</v>
      </c>
      <c r="BD27" s="228" t="e">
        <f>IF(AND('Mapa final'!#REF!="Media",'Mapa final'!#REF!="Catastrófico"),CONCATENATE("R",'Mapa final'!#REF!),"")</f>
        <v>#REF!</v>
      </c>
      <c r="BE27" s="228" t="e">
        <f>IF(AND('Mapa final'!#REF!="Media",'Mapa final'!#REF!="Catastrófico"),CONCATENATE("R",'Mapa final'!#REF!),"")</f>
        <v>#REF!</v>
      </c>
      <c r="BF27" s="228" t="e">
        <f>IF(AND('Mapa final'!#REF!="Media",'Mapa final'!#REF!="Catastrófico"),CONCATENATE("R",'Mapa final'!#REF!),"")</f>
        <v>#REF!</v>
      </c>
      <c r="BG27" s="229" t="e">
        <f>IF(AND('Mapa final'!#REF!="Media",'Mapa final'!#REF!="Catastrófico"),CONCATENATE("R",'Mapa final'!#REF!),"")</f>
        <v>#REF!</v>
      </c>
      <c r="BH27" s="32"/>
      <c r="BI27" s="530" t="s">
        <v>132</v>
      </c>
      <c r="BJ27" s="531"/>
      <c r="BK27" s="531"/>
      <c r="BL27" s="531"/>
      <c r="BM27" s="531"/>
      <c r="BN27" s="5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row>
    <row r="28" spans="1:119" ht="70" customHeight="1">
      <c r="A28" s="32"/>
      <c r="B28" s="507"/>
      <c r="C28" s="507"/>
      <c r="D28" s="508"/>
      <c r="E28" s="501"/>
      <c r="F28" s="502"/>
      <c r="G28" s="502"/>
      <c r="H28" s="502"/>
      <c r="I28" s="502"/>
      <c r="J28" s="205" t="e">
        <f>IF(AND('Mapa final'!#REF!="Media",'Mapa final'!#REF!="Leve"),CONCATENATE("R",'Mapa final'!#REF!),"")</f>
        <v>#REF!</v>
      </c>
      <c r="K28" s="206" t="e">
        <f>IF(AND('Mapa final'!#REF!="Media",'Mapa final'!#REF!="Leve"),CONCATENATE("R",'Mapa final'!#REF!),"")</f>
        <v>#REF!</v>
      </c>
      <c r="L28" s="180" t="e">
        <f>IF(AND('Mapa final'!#REF!="Media",'Mapa final'!#REF!="Leve"),CONCATENATE("R",'Mapa final'!#REF!),"")</f>
        <v>#REF!</v>
      </c>
      <c r="M28" s="180" t="e">
        <f>IF(AND('Mapa final'!#REF!="Media",'Mapa final'!#REF!="Leve"),CONCATENATE("R",'Mapa final'!#REF!),"")</f>
        <v>#REF!</v>
      </c>
      <c r="N28" s="180" t="e">
        <f>IF(AND('Mapa final'!#REF!="Media",'Mapa final'!#REF!="Leve"),CONCATENATE("R",'Mapa final'!#REF!),"")</f>
        <v>#REF!</v>
      </c>
      <c r="O28" s="180" t="e">
        <f>IF(AND('Mapa final'!#REF!="Media",'Mapa final'!#REF!="Leve"),CONCATENATE("R",'Mapa final'!#REF!),"")</f>
        <v>#REF!</v>
      </c>
      <c r="P28" s="180" t="e">
        <f>IF(AND('Mapa final'!#REF!="Media",'Mapa final'!#REF!="Leve"),CONCATENATE("R",'Mapa final'!#REF!),"")</f>
        <v>#REF!</v>
      </c>
      <c r="Q28" s="180" t="e">
        <f>IF(AND('Mapa final'!#REF!="Media",'Mapa final'!#REF!="Leve"),CONCATENATE("R",'Mapa final'!#REF!),"")</f>
        <v>#REF!</v>
      </c>
      <c r="R28" s="180" t="e">
        <f>IF(AND('Mapa final'!#REF!="Media",'Mapa final'!#REF!="Leve"),CONCATENATE("R",'Mapa final'!#REF!),"")</f>
        <v>#REF!</v>
      </c>
      <c r="S28" s="224" t="e">
        <f>IF(AND('Mapa final'!#REF!="Media",'Mapa final'!#REF!="Leve"),CONCATENATE("R",'Mapa final'!#REF!),"")</f>
        <v>#REF!</v>
      </c>
      <c r="T28" s="225" t="e">
        <f>IF(AND('Mapa final'!#REF!="Media",'Mapa final'!#REF!="Menor"),CONCATENATE("R",'Mapa final'!#REF!),"")</f>
        <v>#REF!</v>
      </c>
      <c r="U28" s="180" t="e">
        <f>IF(AND('Mapa final'!#REF!="Media",'Mapa final'!#REF!="Menor"),CONCATENATE("R",'Mapa final'!#REF!),"")</f>
        <v>#REF!</v>
      </c>
      <c r="V28" s="180" t="e">
        <f>IF(AND('Mapa final'!#REF!="Media",'Mapa final'!#REF!="Menor"),CONCATENATE("R",'Mapa final'!#REF!),"")</f>
        <v>#REF!</v>
      </c>
      <c r="W28" s="180" t="e">
        <f>IF(AND('Mapa final'!#REF!="Media",'Mapa final'!#REF!="Menor"),CONCATENATE("R",'Mapa final'!#REF!),"")</f>
        <v>#REF!</v>
      </c>
      <c r="X28" s="180" t="e">
        <f>IF(AND('Mapa final'!#REF!="Media",'Mapa final'!#REF!="Menor"),CONCATENATE("R",'Mapa final'!#REF!),"")</f>
        <v>#REF!</v>
      </c>
      <c r="Y28" s="180" t="e">
        <f>IF(AND('Mapa final'!#REF!="Media",'Mapa final'!#REF!="Menor"),CONCATENATE("R",'Mapa final'!#REF!),"")</f>
        <v>#REF!</v>
      </c>
      <c r="Z28" s="180" t="e">
        <f>IF(AND('Mapa final'!#REF!="Media",'Mapa final'!#REF!="Menor"),CONCATENATE("R",'Mapa final'!#REF!),"")</f>
        <v>#REF!</v>
      </c>
      <c r="AA28" s="180" t="e">
        <f>IF(AND('Mapa final'!#REF!="Media",'Mapa final'!#REF!="Menor"),CONCATENATE("R",'Mapa final'!#REF!),"")</f>
        <v>#REF!</v>
      </c>
      <c r="AB28" s="180" t="e">
        <f>IF(AND('Mapa final'!#REF!="Media",'Mapa final'!#REF!="Menor"),CONCATENATE("R",'Mapa final'!#REF!),"")</f>
        <v>#REF!</v>
      </c>
      <c r="AC28" s="224" t="e">
        <f>IF(AND('Mapa final'!#REF!="Media",'Mapa final'!#REF!="Menor"),CONCATENATE("R",'Mapa final'!#REF!),"")</f>
        <v>#REF!</v>
      </c>
      <c r="AD28" s="205" t="e">
        <f>IF(AND('Mapa final'!#REF!="Media",'Mapa final'!#REF!="Moderado"),CONCATENATE("R",'Mapa final'!#REF!),"")</f>
        <v>#REF!</v>
      </c>
      <c r="AE28" s="206" t="e">
        <f>IF(AND('Mapa final'!#REF!="Media",'Mapa final'!#REF!="Moderado"),CONCATENATE("R",'Mapa final'!#REF!),"")</f>
        <v>#REF!</v>
      </c>
      <c r="AF28" s="180" t="e">
        <f>IF(AND('Mapa final'!#REF!="Media",'Mapa final'!#REF!="Moderado"),CONCATENATE("R",'Mapa final'!#REF!),"")</f>
        <v>#REF!</v>
      </c>
      <c r="AG28" s="180" t="e">
        <f>IF(AND('Mapa final'!#REF!="Media",'Mapa final'!#REF!="Moderado"),CONCATENATE("R",'Mapa final'!#REF!),"")</f>
        <v>#REF!</v>
      </c>
      <c r="AH28" s="180" t="e">
        <f>IF(AND('Mapa final'!#REF!="Media",'Mapa final'!#REF!="Moderado"),CONCATENATE("R",'Mapa final'!#REF!),"")</f>
        <v>#REF!</v>
      </c>
      <c r="AI28" s="180" t="e">
        <f>IF(AND('Mapa final'!#REF!="Media",'Mapa final'!#REF!="Moderado"),CONCATENATE("R",'Mapa final'!#REF!),"")</f>
        <v>#REF!</v>
      </c>
      <c r="AJ28" s="180" t="e">
        <f>IF(AND('Mapa final'!#REF!="Media",'Mapa final'!#REF!="Moderado"),CONCATENATE("R",'Mapa final'!#REF!),"")</f>
        <v>#REF!</v>
      </c>
      <c r="AK28" s="180" t="e">
        <f>IF(AND('Mapa final'!#REF!="Media",'Mapa final'!#REF!="Moderado"),CONCATENATE("R",'Mapa final'!#REF!),"")</f>
        <v>#REF!</v>
      </c>
      <c r="AL28" s="180" t="e">
        <f>IF(AND('Mapa final'!#REF!="Media",'Mapa final'!#REF!="Moderado"),CONCATENATE("R",'Mapa final'!#REF!),"")</f>
        <v>#REF!</v>
      </c>
      <c r="AM28" s="224" t="e">
        <f>IF(AND('Mapa final'!#REF!="Media",'Mapa final'!#REF!="Moderado"),CONCATENATE("R",'Mapa final'!#REF!),"")</f>
        <v>#REF!</v>
      </c>
      <c r="AN28" s="208" t="e">
        <f>IF(AND('Mapa final'!#REF!="Media",'Mapa final'!#REF!="Mayor"),CONCATENATE("R",'Mapa final'!#REF!),"")</f>
        <v>#REF!</v>
      </c>
      <c r="AO28" s="209" t="e">
        <f>IF(AND('Mapa final'!#REF!="Media",'Mapa final'!#REF!="Mayor"),CONCATENATE("R",'Mapa final'!#REF!),"")</f>
        <v>#REF!</v>
      </c>
      <c r="AP28" s="226" t="e">
        <f>IF(AND('Mapa final'!#REF!="Media",'Mapa final'!#REF!="Mayor"),CONCATENATE("R",'Mapa final'!#REF!),"")</f>
        <v>#REF!</v>
      </c>
      <c r="AQ28" s="226" t="e">
        <f>IF(AND('Mapa final'!#REF!="Media",'Mapa final'!#REF!="Mayor"),CONCATENATE("R",'Mapa final'!#REF!),"")</f>
        <v>#REF!</v>
      </c>
      <c r="AR28" s="226" t="e">
        <f>IF(AND('Mapa final'!#REF!="Media",'Mapa final'!#REF!="Mayor"),CONCATENATE("R",'Mapa final'!#REF!),"")</f>
        <v>#REF!</v>
      </c>
      <c r="AS28" s="226" t="e">
        <f>IF(AND('Mapa final'!#REF!="Media",'Mapa final'!#REF!="Mayor"),CONCATENATE("R",'Mapa final'!#REF!),"")</f>
        <v>#REF!</v>
      </c>
      <c r="AT28" s="226" t="e">
        <f>IF(AND('Mapa final'!#REF!="Media",'Mapa final'!#REF!="Mayor"),CONCATENATE("R",'Mapa final'!#REF!),"")</f>
        <v>#REF!</v>
      </c>
      <c r="AU28" s="226" t="e">
        <f>IF(AND('Mapa final'!#REF!="Media",'Mapa final'!#REF!="Mayor"),CONCATENATE("R",'Mapa final'!#REF!),"")</f>
        <v>#REF!</v>
      </c>
      <c r="AV28" s="226" t="e">
        <f>IF(AND('Mapa final'!#REF!="Media",'Mapa final'!#REF!="Mayor"),CONCATENATE("R",'Mapa final'!#REF!),"")</f>
        <v>#REF!</v>
      </c>
      <c r="AW28" s="227" t="e">
        <f>IF(AND('Mapa final'!#REF!="Media",'Mapa final'!#REF!="Mayor"),CONCATENATE("R",'Mapa final'!#REF!),"")</f>
        <v>#REF!</v>
      </c>
      <c r="AX28" s="190" t="e">
        <f>IF(AND('Mapa final'!#REF!="Media",'Mapa final'!#REF!="Catastrófico"),CONCATENATE("R",'Mapa final'!#REF!),"")</f>
        <v>#REF!</v>
      </c>
      <c r="AY28" s="191" t="e">
        <f>IF(AND('Mapa final'!#REF!="Media",'Mapa final'!#REF!="Catastrófico"),CONCATENATE("R",'Mapa final'!#REF!),"")</f>
        <v>#REF!</v>
      </c>
      <c r="AZ28" s="228" t="e">
        <f>IF(AND('Mapa final'!#REF!="Media",'Mapa final'!#REF!="Catastrófico"),CONCATENATE("R",'Mapa final'!#REF!),"")</f>
        <v>#REF!</v>
      </c>
      <c r="BA28" s="228" t="e">
        <f>IF(AND('Mapa final'!#REF!="Media",'Mapa final'!#REF!="Catastrófico"),CONCATENATE("R",'Mapa final'!#REF!),"")</f>
        <v>#REF!</v>
      </c>
      <c r="BB28" s="228" t="e">
        <f>IF(AND('Mapa final'!#REF!="Media",'Mapa final'!#REF!="Catastrófico"),CONCATENATE("R",'Mapa final'!#REF!),"")</f>
        <v>#REF!</v>
      </c>
      <c r="BC28" s="228" t="e">
        <f>IF(AND('Mapa final'!#REF!="Media",'Mapa final'!#REF!="Catastrófico"),CONCATENATE("R",'Mapa final'!#REF!),"")</f>
        <v>#REF!</v>
      </c>
      <c r="BD28" s="228" t="e">
        <f>IF(AND('Mapa final'!#REF!="Media",'Mapa final'!#REF!="Catastrófico"),CONCATENATE("R",'Mapa final'!#REF!),"")</f>
        <v>#REF!</v>
      </c>
      <c r="BE28" s="228" t="e">
        <f>IF(AND('Mapa final'!#REF!="Media",'Mapa final'!#REF!="Catastrófico"),CONCATENATE("R",'Mapa final'!#REF!),"")</f>
        <v>#REF!</v>
      </c>
      <c r="BF28" s="228" t="e">
        <f>IF(AND('Mapa final'!#REF!="Media",'Mapa final'!#REF!="Catastrófico"),CONCATENATE("R",'Mapa final'!#REF!),"")</f>
        <v>#REF!</v>
      </c>
      <c r="BG28" s="229" t="e">
        <f>IF(AND('Mapa final'!#REF!="Media",'Mapa final'!#REF!="Catastrófico"),CONCATENATE("R",'Mapa final'!#REF!),"")</f>
        <v>#REF!</v>
      </c>
      <c r="BH28" s="32"/>
      <c r="BI28" s="533"/>
      <c r="BJ28" s="534"/>
      <c r="BK28" s="534"/>
      <c r="BL28" s="534"/>
      <c r="BM28" s="534"/>
      <c r="BN28" s="535"/>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row>
    <row r="29" spans="1:119" ht="70" customHeight="1">
      <c r="A29" s="32"/>
      <c r="B29" s="507"/>
      <c r="C29" s="507"/>
      <c r="D29" s="508"/>
      <c r="E29" s="501"/>
      <c r="F29" s="502"/>
      <c r="G29" s="502"/>
      <c r="H29" s="502"/>
      <c r="I29" s="502"/>
      <c r="J29" s="205" t="e">
        <f>IF(AND('Mapa final'!#REF!="Media",'Mapa final'!#REF!="Leve"),CONCATENATE("R",'Mapa final'!#REF!),"")</f>
        <v>#REF!</v>
      </c>
      <c r="K29" s="206" t="e">
        <f>IF(AND('Mapa final'!#REF!="Media",'Mapa final'!#REF!="Leve"),CONCATENATE("R",'Mapa final'!#REF!),"")</f>
        <v>#REF!</v>
      </c>
      <c r="L29" s="180" t="e">
        <f>IF(AND('Mapa final'!#REF!="Media",'Mapa final'!#REF!="Leve"),CONCATENATE("R",'Mapa final'!#REF!),"")</f>
        <v>#REF!</v>
      </c>
      <c r="M29" s="180" t="e">
        <f>IF(AND('Mapa final'!#REF!="Media",'Mapa final'!#REF!="Leve"),CONCATENATE("R",'Mapa final'!#REF!),"")</f>
        <v>#REF!</v>
      </c>
      <c r="N29" s="180" t="e">
        <f>IF(AND('Mapa final'!#REF!="Media",'Mapa final'!#REF!="Leve"),CONCATENATE("R",'Mapa final'!#REF!),"")</f>
        <v>#REF!</v>
      </c>
      <c r="O29" s="180" t="e">
        <f>IF(AND('Mapa final'!#REF!="Media",'Mapa final'!#REF!="Leve"),CONCATENATE("R",'Mapa final'!#REF!),"")</f>
        <v>#REF!</v>
      </c>
      <c r="P29" s="180" t="e">
        <f>IF(AND('Mapa final'!#REF!="Media",'Mapa final'!#REF!="Leve"),CONCATENATE("R",'Mapa final'!#REF!),"")</f>
        <v>#REF!</v>
      </c>
      <c r="Q29" s="180" t="e">
        <f>IF(AND('Mapa final'!#REF!="Media",'Mapa final'!#REF!="Leve"),CONCATENATE("R",'Mapa final'!#REF!),"")</f>
        <v>#REF!</v>
      </c>
      <c r="R29" s="180" t="e">
        <f>IF(AND('Mapa final'!#REF!="Media",'Mapa final'!#REF!="Leve"),CONCATENATE("R",'Mapa final'!#REF!),"")</f>
        <v>#REF!</v>
      </c>
      <c r="S29" s="224" t="e">
        <f>IF(AND('Mapa final'!#REF!="Media",'Mapa final'!#REF!="Leve"),CONCATENATE("R",'Mapa final'!#REF!),"")</f>
        <v>#REF!</v>
      </c>
      <c r="T29" s="225" t="e">
        <f>IF(AND('Mapa final'!#REF!="Media",'Mapa final'!#REF!="Menor"),CONCATENATE("R",'Mapa final'!#REF!),"")</f>
        <v>#REF!</v>
      </c>
      <c r="U29" s="180" t="e">
        <f>IF(AND('Mapa final'!#REF!="Media",'Mapa final'!#REF!="Menor"),CONCATENATE("R",'Mapa final'!#REF!),"")</f>
        <v>#REF!</v>
      </c>
      <c r="V29" s="180" t="e">
        <f>IF(AND('Mapa final'!#REF!="Media",'Mapa final'!#REF!="Menor"),CONCATENATE("R",'Mapa final'!#REF!),"")</f>
        <v>#REF!</v>
      </c>
      <c r="W29" s="180" t="e">
        <f>IF(AND('Mapa final'!#REF!="Media",'Mapa final'!#REF!="Menor"),CONCATENATE("R",'Mapa final'!#REF!),"")</f>
        <v>#REF!</v>
      </c>
      <c r="X29" s="180" t="e">
        <f>IF(AND('Mapa final'!#REF!="Media",'Mapa final'!#REF!="Menor"),CONCATENATE("R",'Mapa final'!#REF!),"")</f>
        <v>#REF!</v>
      </c>
      <c r="Y29" s="180" t="e">
        <f>IF(AND('Mapa final'!#REF!="Media",'Mapa final'!#REF!="Menor"),CONCATENATE("R",'Mapa final'!#REF!),"")</f>
        <v>#REF!</v>
      </c>
      <c r="Z29" s="180" t="e">
        <f>IF(AND('Mapa final'!#REF!="Media",'Mapa final'!#REF!="Menor"),CONCATENATE("R",'Mapa final'!#REF!),"")</f>
        <v>#REF!</v>
      </c>
      <c r="AA29" s="180" t="e">
        <f>IF(AND('Mapa final'!#REF!="Media",'Mapa final'!#REF!="Menor"),CONCATENATE("R",'Mapa final'!#REF!),"")</f>
        <v>#REF!</v>
      </c>
      <c r="AB29" s="180" t="e">
        <f>IF(AND('Mapa final'!#REF!="Media",'Mapa final'!#REF!="Menor"),CONCATENATE("R",'Mapa final'!#REF!),"")</f>
        <v>#REF!</v>
      </c>
      <c r="AC29" s="224" t="e">
        <f>IF(AND('Mapa final'!#REF!="Media",'Mapa final'!#REF!="Menor"),CONCATENATE("R",'Mapa final'!#REF!),"")</f>
        <v>#REF!</v>
      </c>
      <c r="AD29" s="205" t="e">
        <f>IF(AND('Mapa final'!#REF!="Media",'Mapa final'!#REF!="Moderado"),CONCATENATE("R",'Mapa final'!#REF!),"")</f>
        <v>#REF!</v>
      </c>
      <c r="AE29" s="206" t="e">
        <f>IF(AND('Mapa final'!#REF!="Media",'Mapa final'!#REF!="Moderado"),CONCATENATE("R",'Mapa final'!#REF!),"")</f>
        <v>#REF!</v>
      </c>
      <c r="AF29" s="180" t="e">
        <f>IF(AND('Mapa final'!#REF!="Media",'Mapa final'!#REF!="Moderado"),CONCATENATE("R",'Mapa final'!#REF!),"")</f>
        <v>#REF!</v>
      </c>
      <c r="AG29" s="180" t="e">
        <f>IF(AND('Mapa final'!#REF!="Media",'Mapa final'!#REF!="Moderado"),CONCATENATE("R",'Mapa final'!#REF!),"")</f>
        <v>#REF!</v>
      </c>
      <c r="AH29" s="180" t="e">
        <f>IF(AND('Mapa final'!#REF!="Media",'Mapa final'!#REF!="Moderado"),CONCATENATE("R",'Mapa final'!#REF!),"")</f>
        <v>#REF!</v>
      </c>
      <c r="AI29" s="180" t="e">
        <f>IF(AND('Mapa final'!#REF!="Media",'Mapa final'!#REF!="Moderado"),CONCATENATE("R",'Mapa final'!#REF!),"")</f>
        <v>#REF!</v>
      </c>
      <c r="AJ29" s="180" t="e">
        <f>IF(AND('Mapa final'!#REF!="Media",'Mapa final'!#REF!="Moderado"),CONCATENATE("R",'Mapa final'!#REF!),"")</f>
        <v>#REF!</v>
      </c>
      <c r="AK29" s="180" t="e">
        <f>IF(AND('Mapa final'!#REF!="Media",'Mapa final'!#REF!="Moderado"),CONCATENATE("R",'Mapa final'!#REF!),"")</f>
        <v>#REF!</v>
      </c>
      <c r="AL29" s="180" t="e">
        <f>IF(AND('Mapa final'!#REF!="Media",'Mapa final'!#REF!="Moderado"),CONCATENATE("R",'Mapa final'!#REF!),"")</f>
        <v>#REF!</v>
      </c>
      <c r="AM29" s="224" t="e">
        <f>IF(AND('Mapa final'!#REF!="Media",'Mapa final'!#REF!="Moderado"),CONCATENATE("R",'Mapa final'!#REF!),"")</f>
        <v>#REF!</v>
      </c>
      <c r="AN29" s="208" t="e">
        <f>IF(AND('Mapa final'!#REF!="Media",'Mapa final'!#REF!="Mayor"),CONCATENATE("R",'Mapa final'!#REF!),"")</f>
        <v>#REF!</v>
      </c>
      <c r="AO29" s="209" t="e">
        <f>IF(AND('Mapa final'!#REF!="Media",'Mapa final'!#REF!="Mayor"),CONCATENATE("R",'Mapa final'!#REF!),"")</f>
        <v>#REF!</v>
      </c>
      <c r="AP29" s="226" t="e">
        <f>IF(AND('Mapa final'!#REF!="Media",'Mapa final'!#REF!="Mayor"),CONCATENATE("R",'Mapa final'!#REF!),"")</f>
        <v>#REF!</v>
      </c>
      <c r="AQ29" s="226" t="e">
        <f>IF(AND('Mapa final'!#REF!="Media",'Mapa final'!#REF!="Mayor"),CONCATENATE("R",'Mapa final'!#REF!),"")</f>
        <v>#REF!</v>
      </c>
      <c r="AR29" s="226" t="e">
        <f>IF(AND('Mapa final'!#REF!="Media",'Mapa final'!#REF!="Mayor"),CONCATENATE("R",'Mapa final'!#REF!),"")</f>
        <v>#REF!</v>
      </c>
      <c r="AS29" s="226" t="e">
        <f>IF(AND('Mapa final'!#REF!="Media",'Mapa final'!#REF!="Mayor"),CONCATENATE("R",'Mapa final'!#REF!),"")</f>
        <v>#REF!</v>
      </c>
      <c r="AT29" s="226" t="e">
        <f>IF(AND('Mapa final'!#REF!="Media",'Mapa final'!#REF!="Mayor"),CONCATENATE("R",'Mapa final'!#REF!),"")</f>
        <v>#REF!</v>
      </c>
      <c r="AU29" s="226" t="e">
        <f>IF(AND('Mapa final'!#REF!="Media",'Mapa final'!#REF!="Mayor"),CONCATENATE("R",'Mapa final'!#REF!),"")</f>
        <v>#REF!</v>
      </c>
      <c r="AV29" s="226" t="e">
        <f>IF(AND('Mapa final'!#REF!="Media",'Mapa final'!#REF!="Mayor"),CONCATENATE("R",'Mapa final'!#REF!),"")</f>
        <v>#REF!</v>
      </c>
      <c r="AW29" s="227" t="e">
        <f>IF(AND('Mapa final'!#REF!="Media",'Mapa final'!#REF!="Mayor"),CONCATENATE("R",'Mapa final'!#REF!),"")</f>
        <v>#REF!</v>
      </c>
      <c r="AX29" s="190" t="e">
        <f>IF(AND('Mapa final'!#REF!="Media",'Mapa final'!#REF!="Catastrófico"),CONCATENATE("R",'Mapa final'!#REF!),"")</f>
        <v>#REF!</v>
      </c>
      <c r="AY29" s="191" t="e">
        <f>IF(AND('Mapa final'!#REF!="Media",'Mapa final'!#REF!="Catastrófico"),CONCATENATE("R",'Mapa final'!#REF!),"")</f>
        <v>#REF!</v>
      </c>
      <c r="AZ29" s="228" t="e">
        <f>IF(AND('Mapa final'!#REF!="Media",'Mapa final'!#REF!="Catastrófico"),CONCATENATE("R",'Mapa final'!#REF!),"")</f>
        <v>#REF!</v>
      </c>
      <c r="BA29" s="228" t="e">
        <f>IF(AND('Mapa final'!#REF!="Media",'Mapa final'!#REF!="Catastrófico"),CONCATENATE("R",'Mapa final'!#REF!),"")</f>
        <v>#REF!</v>
      </c>
      <c r="BB29" s="228" t="e">
        <f>IF(AND('Mapa final'!#REF!="Media",'Mapa final'!#REF!="Catastrófico"),CONCATENATE("R",'Mapa final'!#REF!),"")</f>
        <v>#REF!</v>
      </c>
      <c r="BC29" s="228" t="e">
        <f>IF(AND('Mapa final'!#REF!="Media",'Mapa final'!#REF!="Catastrófico"),CONCATENATE("R",'Mapa final'!#REF!),"")</f>
        <v>#REF!</v>
      </c>
      <c r="BD29" s="228" t="e">
        <f>IF(AND('Mapa final'!#REF!="Media",'Mapa final'!#REF!="Catastrófico"),CONCATENATE("R",'Mapa final'!#REF!),"")</f>
        <v>#REF!</v>
      </c>
      <c r="BE29" s="228" t="e">
        <f>IF(AND('Mapa final'!#REF!="Media",'Mapa final'!#REF!="Catastrófico"),CONCATENATE("R",'Mapa final'!#REF!),"")</f>
        <v>#REF!</v>
      </c>
      <c r="BF29" s="228" t="e">
        <f>IF(AND('Mapa final'!#REF!="Media",'Mapa final'!#REF!="Catastrófico"),CONCATENATE("R",'Mapa final'!#REF!),"")</f>
        <v>#REF!</v>
      </c>
      <c r="BG29" s="229" t="e">
        <f>IF(AND('Mapa final'!#REF!="Media",'Mapa final'!#REF!="Catastrófico"),CONCATENATE("R",'Mapa final'!#REF!),"")</f>
        <v>#REF!</v>
      </c>
      <c r="BH29" s="32"/>
      <c r="BI29" s="533"/>
      <c r="BJ29" s="534"/>
      <c r="BK29" s="534"/>
      <c r="BL29" s="534"/>
      <c r="BM29" s="534"/>
      <c r="BN29" s="535"/>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row>
    <row r="30" spans="1:119" ht="70" customHeight="1">
      <c r="A30" s="32"/>
      <c r="B30" s="507"/>
      <c r="C30" s="507"/>
      <c r="D30" s="508"/>
      <c r="E30" s="501"/>
      <c r="F30" s="502"/>
      <c r="G30" s="502"/>
      <c r="H30" s="502"/>
      <c r="I30" s="502"/>
      <c r="J30" s="205" t="e">
        <f>IF(AND('Mapa final'!#REF!="Media",'Mapa final'!#REF!="Leve"),CONCATENATE("R",'Mapa final'!#REF!),"")</f>
        <v>#REF!</v>
      </c>
      <c r="K30" s="206" t="e">
        <f>IF(AND('Mapa final'!#REF!="Media",'Mapa final'!#REF!="Leve"),CONCATENATE("R",'Mapa final'!#REF!),"")</f>
        <v>#REF!</v>
      </c>
      <c r="L30" s="180" t="e">
        <f>IF(AND('Mapa final'!#REF!="Media",'Mapa final'!#REF!="Leve"),CONCATENATE("R",'Mapa final'!#REF!),"")</f>
        <v>#REF!</v>
      </c>
      <c r="M30" s="180" t="e">
        <f>IF(AND('Mapa final'!#REF!="Media",'Mapa final'!#REF!="Leve"),CONCATENATE("R",'Mapa final'!#REF!),"")</f>
        <v>#REF!</v>
      </c>
      <c r="N30" s="180" t="e">
        <f>IF(AND('Mapa final'!#REF!="Media",'Mapa final'!#REF!="Leve"),CONCATENATE("R",'Mapa final'!#REF!),"")</f>
        <v>#REF!</v>
      </c>
      <c r="O30" s="180" t="e">
        <f>IF(AND('Mapa final'!#REF!="Media",'Mapa final'!#REF!="Leve"),CONCATENATE("R",'Mapa final'!#REF!),"")</f>
        <v>#REF!</v>
      </c>
      <c r="P30" s="180" t="e">
        <f>IF(AND('Mapa final'!#REF!="Media",'Mapa final'!#REF!="Leve"),CONCATENATE("R",'Mapa final'!#REF!),"")</f>
        <v>#REF!</v>
      </c>
      <c r="Q30" s="180" t="e">
        <f>IF(AND('Mapa final'!#REF!="Media",'Mapa final'!#REF!="Leve"),CONCATENATE("R",'Mapa final'!#REF!),"")</f>
        <v>#REF!</v>
      </c>
      <c r="R30" s="180" t="e">
        <f>IF(AND('Mapa final'!#REF!="Media",'Mapa final'!#REF!="Leve"),CONCATENATE("R",'Mapa final'!#REF!),"")</f>
        <v>#REF!</v>
      </c>
      <c r="S30" s="224" t="e">
        <f>IF(AND('Mapa final'!#REF!="Media",'Mapa final'!#REF!="Leve"),CONCATENATE("R",'Mapa final'!#REF!),"")</f>
        <v>#REF!</v>
      </c>
      <c r="T30" s="225" t="e">
        <f>IF(AND('Mapa final'!#REF!="Media",'Mapa final'!#REF!="Menor"),CONCATENATE("R",'Mapa final'!#REF!),"")</f>
        <v>#REF!</v>
      </c>
      <c r="U30" s="180" t="e">
        <f>IF(AND('Mapa final'!#REF!="Media",'Mapa final'!#REF!="Menor"),CONCATENATE("R",'Mapa final'!#REF!),"")</f>
        <v>#REF!</v>
      </c>
      <c r="V30" s="180" t="e">
        <f>IF(AND('Mapa final'!#REF!="Media",'Mapa final'!#REF!="Menor"),CONCATENATE("R",'Mapa final'!#REF!),"")</f>
        <v>#REF!</v>
      </c>
      <c r="W30" s="180" t="e">
        <f>IF(AND('Mapa final'!#REF!="Media",'Mapa final'!#REF!="Menor"),CONCATENATE("R",'Mapa final'!#REF!),"")</f>
        <v>#REF!</v>
      </c>
      <c r="X30" s="180" t="e">
        <f>IF(AND('Mapa final'!#REF!="Media",'Mapa final'!#REF!="Menor"),CONCATENATE("R",'Mapa final'!#REF!),"")</f>
        <v>#REF!</v>
      </c>
      <c r="Y30" s="180" t="e">
        <f>IF(AND('Mapa final'!#REF!="Media",'Mapa final'!#REF!="Menor"),CONCATENATE("R",'Mapa final'!#REF!),"")</f>
        <v>#REF!</v>
      </c>
      <c r="Z30" s="180" t="e">
        <f>IF(AND('Mapa final'!#REF!="Media",'Mapa final'!#REF!="Menor"),CONCATENATE("R",'Mapa final'!#REF!),"")</f>
        <v>#REF!</v>
      </c>
      <c r="AA30" s="180" t="e">
        <f>IF(AND('Mapa final'!#REF!="Media",'Mapa final'!#REF!="Menor"),CONCATENATE("R",'Mapa final'!#REF!),"")</f>
        <v>#REF!</v>
      </c>
      <c r="AB30" s="180" t="e">
        <f>IF(AND('Mapa final'!#REF!="Media",'Mapa final'!#REF!="Menor"),CONCATENATE("R",'Mapa final'!#REF!),"")</f>
        <v>#REF!</v>
      </c>
      <c r="AC30" s="224" t="e">
        <f>IF(AND('Mapa final'!#REF!="Media",'Mapa final'!#REF!="Menor"),CONCATENATE("R",'Mapa final'!#REF!),"")</f>
        <v>#REF!</v>
      </c>
      <c r="AD30" s="205" t="e">
        <f>IF(AND('Mapa final'!#REF!="Media",'Mapa final'!#REF!="Moderado"),CONCATENATE("R",'Mapa final'!#REF!),"")</f>
        <v>#REF!</v>
      </c>
      <c r="AE30" s="206" t="e">
        <f>IF(AND('Mapa final'!#REF!="Media",'Mapa final'!#REF!="Moderado"),CONCATENATE("R",'Mapa final'!#REF!),"")</f>
        <v>#REF!</v>
      </c>
      <c r="AF30" s="180" t="e">
        <f>IF(AND('Mapa final'!#REF!="Media",'Mapa final'!#REF!="Moderado"),CONCATENATE("R",'Mapa final'!#REF!),"")</f>
        <v>#REF!</v>
      </c>
      <c r="AG30" s="180" t="e">
        <f>IF(AND('Mapa final'!#REF!="Media",'Mapa final'!#REF!="Moderado"),CONCATENATE("R",'Mapa final'!#REF!),"")</f>
        <v>#REF!</v>
      </c>
      <c r="AH30" s="180" t="e">
        <f>IF(AND('Mapa final'!#REF!="Media",'Mapa final'!#REF!="Moderado"),CONCATENATE("R",'Mapa final'!#REF!),"")</f>
        <v>#REF!</v>
      </c>
      <c r="AI30" s="180" t="e">
        <f>IF(AND('Mapa final'!#REF!="Media",'Mapa final'!#REF!="Moderado"),CONCATENATE("R",'Mapa final'!#REF!),"")</f>
        <v>#REF!</v>
      </c>
      <c r="AJ30" s="180" t="e">
        <f>IF(AND('Mapa final'!#REF!="Media",'Mapa final'!#REF!="Moderado"),CONCATENATE("R",'Mapa final'!#REF!),"")</f>
        <v>#REF!</v>
      </c>
      <c r="AK30" s="180" t="e">
        <f>IF(AND('Mapa final'!#REF!="Media",'Mapa final'!#REF!="Moderado"),CONCATENATE("R",'Mapa final'!#REF!),"")</f>
        <v>#REF!</v>
      </c>
      <c r="AL30" s="180" t="e">
        <f>IF(AND('Mapa final'!#REF!="Media",'Mapa final'!#REF!="Moderado"),CONCATENATE("R",'Mapa final'!#REF!),"")</f>
        <v>#REF!</v>
      </c>
      <c r="AM30" s="224" t="e">
        <f>IF(AND('Mapa final'!#REF!="Media",'Mapa final'!#REF!="Moderado"),CONCATENATE("R",'Mapa final'!#REF!),"")</f>
        <v>#REF!</v>
      </c>
      <c r="AN30" s="208" t="e">
        <f>IF(AND('Mapa final'!#REF!="Media",'Mapa final'!#REF!="Mayor"),CONCATENATE("R",'Mapa final'!#REF!),"")</f>
        <v>#REF!</v>
      </c>
      <c r="AO30" s="209" t="e">
        <f>IF(AND('Mapa final'!#REF!="Media",'Mapa final'!#REF!="Mayor"),CONCATENATE("R",'Mapa final'!#REF!),"")</f>
        <v>#REF!</v>
      </c>
      <c r="AP30" s="226" t="e">
        <f>IF(AND('Mapa final'!#REF!="Media",'Mapa final'!#REF!="Mayor"),CONCATENATE("R",'Mapa final'!#REF!),"")</f>
        <v>#REF!</v>
      </c>
      <c r="AQ30" s="226" t="e">
        <f>IF(AND('Mapa final'!#REF!="Media",'Mapa final'!#REF!="Mayor"),CONCATENATE("R",'Mapa final'!#REF!),"")</f>
        <v>#REF!</v>
      </c>
      <c r="AR30" s="226" t="e">
        <f>IF(AND('Mapa final'!#REF!="Media",'Mapa final'!#REF!="Mayor"),CONCATENATE("R",'Mapa final'!#REF!),"")</f>
        <v>#REF!</v>
      </c>
      <c r="AS30" s="226" t="e">
        <f>IF(AND('Mapa final'!#REF!="Media",'Mapa final'!#REF!="Mayor"),CONCATENATE("R",'Mapa final'!#REF!),"")</f>
        <v>#REF!</v>
      </c>
      <c r="AT30" s="226" t="e">
        <f>IF(AND('Mapa final'!#REF!="Media",'Mapa final'!#REF!="Mayor"),CONCATENATE("R",'Mapa final'!#REF!),"")</f>
        <v>#REF!</v>
      </c>
      <c r="AU30" s="226" t="e">
        <f>IF(AND('Mapa final'!#REF!="Media",'Mapa final'!#REF!="Mayor"),CONCATENATE("R",'Mapa final'!#REF!),"")</f>
        <v>#REF!</v>
      </c>
      <c r="AV30" s="226" t="e">
        <f>IF(AND('Mapa final'!#REF!="Media",'Mapa final'!#REF!="Mayor"),CONCATENATE("R",'Mapa final'!#REF!),"")</f>
        <v>#REF!</v>
      </c>
      <c r="AW30" s="227" t="e">
        <f>IF(AND('Mapa final'!#REF!="Media",'Mapa final'!#REF!="Mayor"),CONCATENATE("R",'Mapa final'!#REF!),"")</f>
        <v>#REF!</v>
      </c>
      <c r="AX30" s="190" t="e">
        <f>IF(AND('Mapa final'!#REF!="Media",'Mapa final'!#REF!="Catastrófico"),CONCATENATE("R",'Mapa final'!#REF!),"")</f>
        <v>#REF!</v>
      </c>
      <c r="AY30" s="191" t="e">
        <f>IF(AND('Mapa final'!#REF!="Media",'Mapa final'!#REF!="Catastrófico"),CONCATENATE("R",'Mapa final'!#REF!),"")</f>
        <v>#REF!</v>
      </c>
      <c r="AZ30" s="228" t="e">
        <f>IF(AND('Mapa final'!#REF!="Media",'Mapa final'!#REF!="Catastrófico"),CONCATENATE("R",'Mapa final'!#REF!),"")</f>
        <v>#REF!</v>
      </c>
      <c r="BA30" s="228" t="e">
        <f>IF(AND('Mapa final'!#REF!="Media",'Mapa final'!#REF!="Catastrófico"),CONCATENATE("R",'Mapa final'!#REF!),"")</f>
        <v>#REF!</v>
      </c>
      <c r="BB30" s="228" t="e">
        <f>IF(AND('Mapa final'!#REF!="Media",'Mapa final'!#REF!="Catastrófico"),CONCATENATE("R",'Mapa final'!#REF!),"")</f>
        <v>#REF!</v>
      </c>
      <c r="BC30" s="228" t="e">
        <f>IF(AND('Mapa final'!#REF!="Media",'Mapa final'!#REF!="Catastrófico"),CONCATENATE("R",'Mapa final'!#REF!),"")</f>
        <v>#REF!</v>
      </c>
      <c r="BD30" s="228" t="e">
        <f>IF(AND('Mapa final'!#REF!="Media",'Mapa final'!#REF!="Catastrófico"),CONCATENATE("R",'Mapa final'!#REF!),"")</f>
        <v>#REF!</v>
      </c>
      <c r="BE30" s="228" t="e">
        <f>IF(AND('Mapa final'!#REF!="Media",'Mapa final'!#REF!="Catastrófico"),CONCATENATE("R",'Mapa final'!#REF!),"")</f>
        <v>#REF!</v>
      </c>
      <c r="BF30" s="228" t="e">
        <f>IF(AND('Mapa final'!#REF!="Media",'Mapa final'!#REF!="Catastrófico"),CONCATENATE("R",'Mapa final'!#REF!),"")</f>
        <v>#REF!</v>
      </c>
      <c r="BG30" s="229" t="e">
        <f>IF(AND('Mapa final'!#REF!="Media",'Mapa final'!#REF!="Catastrófico"),CONCATENATE("R",'Mapa final'!#REF!),"")</f>
        <v>#REF!</v>
      </c>
      <c r="BH30" s="32"/>
      <c r="BI30" s="533"/>
      <c r="BJ30" s="534"/>
      <c r="BK30" s="534"/>
      <c r="BL30" s="534"/>
      <c r="BM30" s="534"/>
      <c r="BN30" s="535"/>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row>
    <row r="31" spans="1:119" ht="70" customHeight="1">
      <c r="A31" s="32"/>
      <c r="B31" s="507"/>
      <c r="C31" s="507"/>
      <c r="D31" s="508"/>
      <c r="E31" s="501"/>
      <c r="F31" s="502"/>
      <c r="G31" s="502"/>
      <c r="H31" s="502"/>
      <c r="I31" s="502"/>
      <c r="J31" s="205" t="e">
        <f>IF(AND('Mapa final'!#REF!="Media",'Mapa final'!#REF!="Leve"),CONCATENATE("R",'Mapa final'!#REF!),"")</f>
        <v>#REF!</v>
      </c>
      <c r="K31" s="206" t="e">
        <f>IF(AND('Mapa final'!#REF!="Media",'Mapa final'!#REF!="Leve"),CONCATENATE("R",'Mapa final'!#REF!),"")</f>
        <v>#REF!</v>
      </c>
      <c r="L31" s="180" t="e">
        <f>IF(AND('Mapa final'!#REF!="Media",'Mapa final'!#REF!="Leve"),CONCATENATE("R",'Mapa final'!#REF!),"")</f>
        <v>#REF!</v>
      </c>
      <c r="M31" s="180" t="e">
        <f>IF(AND('Mapa final'!#REF!="Media",'Mapa final'!#REF!="Leve"),CONCATENATE("R",'Mapa final'!#REF!),"")</f>
        <v>#REF!</v>
      </c>
      <c r="N31" s="180" t="e">
        <f>IF(AND('Mapa final'!#REF!="Media",'Mapa final'!#REF!="Leve"),CONCATENATE("R",'Mapa final'!#REF!),"")</f>
        <v>#REF!</v>
      </c>
      <c r="O31" s="180" t="e">
        <f>IF(AND('Mapa final'!#REF!="Media",'Mapa final'!#REF!="Leve"),CONCATENATE("R",'Mapa final'!#REF!),"")</f>
        <v>#REF!</v>
      </c>
      <c r="P31" s="180" t="e">
        <f>IF(AND('Mapa final'!#REF!="Media",'Mapa final'!#REF!="Leve"),CONCATENATE("R",'Mapa final'!#REF!),"")</f>
        <v>#REF!</v>
      </c>
      <c r="Q31" s="180" t="e">
        <f>IF(AND('Mapa final'!#REF!="Media",'Mapa final'!#REF!="Leve"),CONCATENATE("R",'Mapa final'!#REF!),"")</f>
        <v>#REF!</v>
      </c>
      <c r="R31" s="180" t="str">
        <f>IF(AND('Mapa final'!$O$17="Media",'Mapa final'!$S$17="Leve"),CONCATENATE("R",'Mapa final'!$A$17),"")</f>
        <v/>
      </c>
      <c r="S31" s="224" t="e">
        <f>IF(AND('Mapa final'!#REF!="Media",'Mapa final'!#REF!="Leve"),CONCATENATE("R",'Mapa final'!#REF!),"")</f>
        <v>#REF!</v>
      </c>
      <c r="T31" s="225" t="e">
        <f>IF(AND('Mapa final'!#REF!="Media",'Mapa final'!#REF!="Menor"),CONCATENATE("R",'Mapa final'!#REF!),"")</f>
        <v>#REF!</v>
      </c>
      <c r="U31" s="180" t="e">
        <f>IF(AND('Mapa final'!#REF!="Media",'Mapa final'!#REF!="Menor"),CONCATENATE("R",'Mapa final'!#REF!),"")</f>
        <v>#REF!</v>
      </c>
      <c r="V31" s="180" t="e">
        <f>IF(AND('Mapa final'!#REF!="Media",'Mapa final'!#REF!="Menor"),CONCATENATE("R",'Mapa final'!#REF!),"")</f>
        <v>#REF!</v>
      </c>
      <c r="W31" s="180" t="e">
        <f>IF(AND('Mapa final'!#REF!="Media",'Mapa final'!#REF!="Menor"),CONCATENATE("R",'Mapa final'!#REF!),"")</f>
        <v>#REF!</v>
      </c>
      <c r="X31" s="180" t="e">
        <f>IF(AND('Mapa final'!#REF!="Media",'Mapa final'!#REF!="Menor"),CONCATENATE("R",'Mapa final'!#REF!),"")</f>
        <v>#REF!</v>
      </c>
      <c r="Y31" s="180" t="e">
        <f>IF(AND('Mapa final'!#REF!="Media",'Mapa final'!#REF!="Menor"),CONCATENATE("R",'Mapa final'!#REF!),"")</f>
        <v>#REF!</v>
      </c>
      <c r="Z31" s="180" t="e">
        <f>IF(AND('Mapa final'!#REF!="Media",'Mapa final'!#REF!="Menor"),CONCATENATE("R",'Mapa final'!#REF!),"")</f>
        <v>#REF!</v>
      </c>
      <c r="AA31" s="180" t="e">
        <f>IF(AND('Mapa final'!#REF!="Media",'Mapa final'!#REF!="Menor"),CONCATENATE("R",'Mapa final'!#REF!),"")</f>
        <v>#REF!</v>
      </c>
      <c r="AB31" s="180" t="str">
        <f>IF(AND('Mapa final'!$O$17="Media",'Mapa final'!$S$17="Menor"),CONCATENATE("R",'Mapa final'!$A$17),"")</f>
        <v/>
      </c>
      <c r="AC31" s="224" t="e">
        <f>IF(AND('Mapa final'!#REF!="Media",'Mapa final'!#REF!="Menor"),CONCATENATE("R",'Mapa final'!#REF!),"")</f>
        <v>#REF!</v>
      </c>
      <c r="AD31" s="205" t="e">
        <f>IF(AND('Mapa final'!#REF!="Media",'Mapa final'!#REF!="Moderado"),CONCATENATE("R",'Mapa final'!#REF!),"")</f>
        <v>#REF!</v>
      </c>
      <c r="AE31" s="206" t="e">
        <f>IF(AND('Mapa final'!#REF!="Media",'Mapa final'!#REF!="Moderado"),CONCATENATE("R",'Mapa final'!#REF!),"")</f>
        <v>#REF!</v>
      </c>
      <c r="AF31" s="180" t="e">
        <f>IF(AND('Mapa final'!#REF!="Media",'Mapa final'!#REF!="Moderado"),CONCATENATE("R",'Mapa final'!#REF!),"")</f>
        <v>#REF!</v>
      </c>
      <c r="AG31" s="180" t="e">
        <f>IF(AND('Mapa final'!#REF!="Media",'Mapa final'!#REF!="Moderado"),CONCATENATE("R",'Mapa final'!#REF!),"")</f>
        <v>#REF!</v>
      </c>
      <c r="AH31" s="180" t="e">
        <f>IF(AND('Mapa final'!#REF!="Media",'Mapa final'!#REF!="Moderado"),CONCATENATE("R",'Mapa final'!#REF!),"")</f>
        <v>#REF!</v>
      </c>
      <c r="AI31" s="180" t="e">
        <f>IF(AND('Mapa final'!#REF!="Media",'Mapa final'!#REF!="Moderado"),CONCATENATE("R",'Mapa final'!#REF!),"")</f>
        <v>#REF!</v>
      </c>
      <c r="AJ31" s="180" t="e">
        <f>IF(AND('Mapa final'!#REF!="Media",'Mapa final'!#REF!="Moderado"),CONCATENATE("R",'Mapa final'!#REF!),"")</f>
        <v>#REF!</v>
      </c>
      <c r="AK31" s="180" t="e">
        <f>IF(AND('Mapa final'!#REF!="Media",'Mapa final'!#REF!="Moderado"),CONCATENATE("R",'Mapa final'!#REF!),"")</f>
        <v>#REF!</v>
      </c>
      <c r="AL31" s="180" t="str">
        <f>IF(AND('Mapa final'!$O$17="Media",'Mapa final'!$S$17="Moderado"),CONCATENATE("R",'Mapa final'!$A$17),"")</f>
        <v/>
      </c>
      <c r="AM31" s="224" t="e">
        <f>IF(AND('Mapa final'!#REF!="Media",'Mapa final'!#REF!="Moderado"),CONCATENATE("R",'Mapa final'!#REF!),"")</f>
        <v>#REF!</v>
      </c>
      <c r="AN31" s="208" t="e">
        <f>IF(AND('Mapa final'!#REF!="Media",'Mapa final'!#REF!="Mayor"),CONCATENATE("R",'Mapa final'!#REF!),"")</f>
        <v>#REF!</v>
      </c>
      <c r="AO31" s="209" t="e">
        <f>IF(AND('Mapa final'!#REF!="Media",'Mapa final'!#REF!="Mayor"),CONCATENATE("R",'Mapa final'!#REF!),"")</f>
        <v>#REF!</v>
      </c>
      <c r="AP31" s="226" t="e">
        <f>IF(AND('Mapa final'!#REF!="Media",'Mapa final'!#REF!="Mayor"),CONCATENATE("R",'Mapa final'!#REF!),"")</f>
        <v>#REF!</v>
      </c>
      <c r="AQ31" s="226" t="e">
        <f>IF(AND('Mapa final'!#REF!="Media",'Mapa final'!#REF!="Mayor"),CONCATENATE("R",'Mapa final'!#REF!),"")</f>
        <v>#REF!</v>
      </c>
      <c r="AR31" s="226" t="e">
        <f>IF(AND('Mapa final'!#REF!="Media",'Mapa final'!#REF!="Mayor"),CONCATENATE("R",'Mapa final'!#REF!),"")</f>
        <v>#REF!</v>
      </c>
      <c r="AS31" s="226" t="e">
        <f>IF(AND('Mapa final'!#REF!="Media",'Mapa final'!#REF!="Mayor"),CONCATENATE("R",'Mapa final'!#REF!),"")</f>
        <v>#REF!</v>
      </c>
      <c r="AT31" s="226" t="e">
        <f>IF(AND('Mapa final'!#REF!="Media",'Mapa final'!#REF!="Mayor"),CONCATENATE("R",'Mapa final'!#REF!),"")</f>
        <v>#REF!</v>
      </c>
      <c r="AU31" s="226" t="e">
        <f>IF(AND('Mapa final'!#REF!="Media",'Mapa final'!#REF!="Mayor"),CONCATENATE("R",'Mapa final'!#REF!),"")</f>
        <v>#REF!</v>
      </c>
      <c r="AV31" s="226" t="str">
        <f>IF(AND('Mapa final'!$O$17="Media",'Mapa final'!$S$17="Mayor"),CONCATENATE("R",'Mapa final'!$A$17),"")</f>
        <v/>
      </c>
      <c r="AW31" s="227" t="e">
        <f>IF(AND('Mapa final'!#REF!="Media",'Mapa final'!#REF!="Mayor"),CONCATENATE("R",'Mapa final'!#REF!),"")</f>
        <v>#REF!</v>
      </c>
      <c r="AX31" s="190" t="e">
        <f>IF(AND('Mapa final'!#REF!="Media",'Mapa final'!#REF!="Catastrófico"),CONCATENATE("R",'Mapa final'!#REF!),"")</f>
        <v>#REF!</v>
      </c>
      <c r="AY31" s="191" t="e">
        <f>IF(AND('Mapa final'!#REF!="Media",'Mapa final'!#REF!="Catastrófico"),CONCATENATE("R",'Mapa final'!#REF!),"")</f>
        <v>#REF!</v>
      </c>
      <c r="AZ31" s="228" t="e">
        <f>IF(AND('Mapa final'!#REF!="Media",'Mapa final'!#REF!="Catastrófico"),CONCATENATE("R",'Mapa final'!#REF!),"")</f>
        <v>#REF!</v>
      </c>
      <c r="BA31" s="228" t="e">
        <f>IF(AND('Mapa final'!#REF!="Media",'Mapa final'!#REF!="Catastrófico"),CONCATENATE("R",'Mapa final'!#REF!),"")</f>
        <v>#REF!</v>
      </c>
      <c r="BB31" s="228" t="e">
        <f>IF(AND('Mapa final'!#REF!="Media",'Mapa final'!#REF!="Catastrófico"),CONCATENATE("R",'Mapa final'!#REF!),"")</f>
        <v>#REF!</v>
      </c>
      <c r="BC31" s="228" t="e">
        <f>IF(AND('Mapa final'!#REF!="Media",'Mapa final'!#REF!="Catastrófico"),CONCATENATE("R",'Mapa final'!#REF!),"")</f>
        <v>#REF!</v>
      </c>
      <c r="BD31" s="228" t="e">
        <f>IF(AND('Mapa final'!#REF!="Media",'Mapa final'!#REF!="Catastrófico"),CONCATENATE("R",'Mapa final'!#REF!),"")</f>
        <v>#REF!</v>
      </c>
      <c r="BE31" s="228" t="e">
        <f>IF(AND('Mapa final'!#REF!="Media",'Mapa final'!#REF!="Catastrófico"),CONCATENATE("R",'Mapa final'!#REF!),"")</f>
        <v>#REF!</v>
      </c>
      <c r="BF31" s="228" t="str">
        <f>IF(AND('Mapa final'!$O$17="Media",'Mapa final'!$S$17="Catastrófico"),CONCATENATE("R",'Mapa final'!$A$17),"")</f>
        <v/>
      </c>
      <c r="BG31" s="229" t="e">
        <f>IF(AND('Mapa final'!#REF!="Media",'Mapa final'!#REF!="Catastrófico"),CONCATENATE("R",'Mapa final'!#REF!),"")</f>
        <v>#REF!</v>
      </c>
      <c r="BH31" s="32"/>
      <c r="BI31" s="533"/>
      <c r="BJ31" s="534"/>
      <c r="BK31" s="534"/>
      <c r="BL31" s="534"/>
      <c r="BM31" s="534"/>
      <c r="BN31" s="535"/>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row>
    <row r="32" spans="1:119" ht="70" customHeight="1">
      <c r="A32" s="32"/>
      <c r="B32" s="507"/>
      <c r="C32" s="507"/>
      <c r="D32" s="508"/>
      <c r="E32" s="501"/>
      <c r="F32" s="502"/>
      <c r="G32" s="502"/>
      <c r="H32" s="502"/>
      <c r="I32" s="502"/>
      <c r="J32" s="205" t="e">
        <f>IF(AND('Mapa final'!#REF!="Media",'Mapa final'!#REF!="Leve"),CONCATENATE("R",'Mapa final'!#REF!),"")</f>
        <v>#REF!</v>
      </c>
      <c r="K32" s="206" t="e">
        <f>IF(AND('Mapa final'!#REF!="Media",'Mapa final'!#REF!="Leve"),CONCATENATE("R",'Mapa final'!#REF!),"")</f>
        <v>#REF!</v>
      </c>
      <c r="L32" s="180" t="e">
        <f>IF(AND('Mapa final'!#REF!="Media",'Mapa final'!#REF!="Leve"),CONCATENATE("R",'Mapa final'!#REF!),"")</f>
        <v>#REF!</v>
      </c>
      <c r="M32" s="180" t="e">
        <f>IF(AND('Mapa final'!#REF!="Media",'Mapa final'!#REF!="Leve"),CONCATENATE("R",'Mapa final'!#REF!),"")</f>
        <v>#REF!</v>
      </c>
      <c r="N32" s="180" t="e">
        <f>IF(AND('Mapa final'!#REF!="Media",'Mapa final'!#REF!="Leve"),CONCATENATE("R",'Mapa final'!#REF!),"")</f>
        <v>#REF!</v>
      </c>
      <c r="O32" s="180" t="e">
        <f>IF(AND('Mapa final'!#REF!="Media",'Mapa final'!#REF!="Leve"),CONCATENATE("R",'Mapa final'!#REF!),"")</f>
        <v>#REF!</v>
      </c>
      <c r="P32" s="180" t="e">
        <f>IF(AND('Mapa final'!#REF!="Media",'Mapa final'!#REF!="Leve"),CONCATENATE("R",'Mapa final'!#REF!),"")</f>
        <v>#REF!</v>
      </c>
      <c r="Q32" s="180" t="e">
        <f>IF(AND('Mapa final'!#REF!="Media",'Mapa final'!#REF!="Leve"),CONCATENATE("R",'Mapa final'!#REF!),"")</f>
        <v>#REF!</v>
      </c>
      <c r="R32" s="180" t="e">
        <f>IF(AND('Mapa final'!#REF!="Media",'Mapa final'!#REF!="Leve"),CONCATENATE("R",'Mapa final'!#REF!),"")</f>
        <v>#REF!</v>
      </c>
      <c r="S32" s="224" t="e">
        <f>IF(AND('Mapa final'!#REF!="Media",'Mapa final'!#REF!="Leve"),CONCATENATE("R",'Mapa final'!#REF!),"")</f>
        <v>#REF!</v>
      </c>
      <c r="T32" s="225" t="e">
        <f>IF(AND('Mapa final'!#REF!="Media",'Mapa final'!#REF!="Menor"),CONCATENATE("R",'Mapa final'!#REF!),"")</f>
        <v>#REF!</v>
      </c>
      <c r="U32" s="180" t="e">
        <f>IF(AND('Mapa final'!#REF!="Media",'Mapa final'!#REF!="Menor"),CONCATENATE("R",'Mapa final'!#REF!),"")</f>
        <v>#REF!</v>
      </c>
      <c r="V32" s="180" t="e">
        <f>IF(AND('Mapa final'!#REF!="Media",'Mapa final'!#REF!="Menor"),CONCATENATE("R",'Mapa final'!#REF!),"")</f>
        <v>#REF!</v>
      </c>
      <c r="W32" s="180" t="e">
        <f>IF(AND('Mapa final'!#REF!="Media",'Mapa final'!#REF!="Menor"),CONCATENATE("R",'Mapa final'!#REF!),"")</f>
        <v>#REF!</v>
      </c>
      <c r="X32" s="180" t="e">
        <f>IF(AND('Mapa final'!#REF!="Media",'Mapa final'!#REF!="Menor"),CONCATENATE("R",'Mapa final'!#REF!),"")</f>
        <v>#REF!</v>
      </c>
      <c r="Y32" s="180" t="e">
        <f>IF(AND('Mapa final'!#REF!="Media",'Mapa final'!#REF!="Menor"),CONCATENATE("R",'Mapa final'!#REF!),"")</f>
        <v>#REF!</v>
      </c>
      <c r="Z32" s="180" t="e">
        <f>IF(AND('Mapa final'!#REF!="Media",'Mapa final'!#REF!="Menor"),CONCATENATE("R",'Mapa final'!#REF!),"")</f>
        <v>#REF!</v>
      </c>
      <c r="AA32" s="180" t="e">
        <f>IF(AND('Mapa final'!#REF!="Media",'Mapa final'!#REF!="Menor"),CONCATENATE("R",'Mapa final'!#REF!),"")</f>
        <v>#REF!</v>
      </c>
      <c r="AB32" s="180" t="e">
        <f>IF(AND('Mapa final'!#REF!="Media",'Mapa final'!#REF!="Menor"),CONCATENATE("R",'Mapa final'!#REF!),"")</f>
        <v>#REF!</v>
      </c>
      <c r="AC32" s="224" t="e">
        <f>IF(AND('Mapa final'!#REF!="Media",'Mapa final'!#REF!="Menor"),CONCATENATE("R",'Mapa final'!#REF!),"")</f>
        <v>#REF!</v>
      </c>
      <c r="AD32" s="205" t="e">
        <f>IF(AND('Mapa final'!#REF!="Media",'Mapa final'!#REF!="Moderado"),CONCATENATE("R",'Mapa final'!#REF!),"")</f>
        <v>#REF!</v>
      </c>
      <c r="AE32" s="206" t="e">
        <f>IF(AND('Mapa final'!#REF!="Media",'Mapa final'!#REF!="Moderado"),CONCATENATE("R",'Mapa final'!#REF!),"")</f>
        <v>#REF!</v>
      </c>
      <c r="AF32" s="180" t="e">
        <f>IF(AND('Mapa final'!#REF!="Media",'Mapa final'!#REF!="Leve"),CONCATENATE("R",'Mapa final'!#REF!),"")</f>
        <v>#REF!</v>
      </c>
      <c r="AG32" s="180" t="e">
        <f>IF(AND('Mapa final'!#REF!="Media",'Mapa final'!#REF!="Moderado"),CONCATENATE("R",'Mapa final'!#REF!),"")</f>
        <v>#REF!</v>
      </c>
      <c r="AH32" s="180" t="e">
        <f>IF(AND('Mapa final'!#REF!="Media",'Mapa final'!#REF!="Moderado"),CONCATENATE("R",'Mapa final'!#REF!),"")</f>
        <v>#REF!</v>
      </c>
      <c r="AI32" s="180" t="e">
        <f>IF(AND('Mapa final'!#REF!="Media",'Mapa final'!#REF!="Moderado"),CONCATENATE("R",'Mapa final'!#REF!),"")</f>
        <v>#REF!</v>
      </c>
      <c r="AJ32" s="180" t="e">
        <f>IF(AND('Mapa final'!#REF!="Media",'Mapa final'!#REF!="Moderado"),CONCATENATE("R",'Mapa final'!#REF!),"")</f>
        <v>#REF!</v>
      </c>
      <c r="AK32" s="180" t="e">
        <f>IF(AND('Mapa final'!#REF!="Media",'Mapa final'!#REF!="Moderado"),CONCATENATE("R",'Mapa final'!#REF!),"")</f>
        <v>#REF!</v>
      </c>
      <c r="AL32" s="180" t="e">
        <f>IF(AND('Mapa final'!#REF!="Media",'Mapa final'!#REF!="Moderado"),CONCATENATE("R",'Mapa final'!#REF!),"")</f>
        <v>#REF!</v>
      </c>
      <c r="AM32" s="224" t="e">
        <f>IF(AND('Mapa final'!#REF!="Media",'Mapa final'!#REF!="Moderado"),CONCATENATE("R",'Mapa final'!#REF!),"")</f>
        <v>#REF!</v>
      </c>
      <c r="AN32" s="208" t="e">
        <f>IF(AND('Mapa final'!#REF!="Media",'Mapa final'!#REF!="Mayor"),CONCATENATE("R",'Mapa final'!#REF!),"")</f>
        <v>#REF!</v>
      </c>
      <c r="AO32" s="209" t="e">
        <f>IF(AND('Mapa final'!#REF!="Media",'Mapa final'!#REF!="Mayor"),CONCATENATE("R",'Mapa final'!#REF!),"")</f>
        <v>#REF!</v>
      </c>
      <c r="AP32" s="226" t="e">
        <f>IF(AND('Mapa final'!#REF!="Media",'Mapa final'!#REF!="Mayor"),CONCATENATE("R",'Mapa final'!#REF!),"")</f>
        <v>#REF!</v>
      </c>
      <c r="AQ32" s="226" t="e">
        <f>IF(AND('Mapa final'!#REF!="Media",'Mapa final'!#REF!="Mayor"),CONCATENATE("R",'Mapa final'!#REF!),"")</f>
        <v>#REF!</v>
      </c>
      <c r="AR32" s="226" t="e">
        <f>IF(AND('Mapa final'!#REF!="Media",'Mapa final'!#REF!="Mayor"),CONCATENATE("R",'Mapa final'!#REF!),"")</f>
        <v>#REF!</v>
      </c>
      <c r="AS32" s="226" t="e">
        <f>IF(AND('Mapa final'!#REF!="Media",'Mapa final'!#REF!="Mayor"),CONCATENATE("R",'Mapa final'!#REF!),"")</f>
        <v>#REF!</v>
      </c>
      <c r="AT32" s="226" t="e">
        <f>IF(AND('Mapa final'!#REF!="Media",'Mapa final'!#REF!="Mayor"),CONCATENATE("R",'Mapa final'!#REF!),"")</f>
        <v>#REF!</v>
      </c>
      <c r="AU32" s="226" t="e">
        <f>IF(AND('Mapa final'!#REF!="Media",'Mapa final'!#REF!="Mayor"),CONCATENATE("R",'Mapa final'!#REF!),"")</f>
        <v>#REF!</v>
      </c>
      <c r="AV32" s="226" t="e">
        <f>IF(AND('Mapa final'!#REF!="Media",'Mapa final'!#REF!="Mayor"),CONCATENATE("R",'Mapa final'!#REF!),"")</f>
        <v>#REF!</v>
      </c>
      <c r="AW32" s="227" t="e">
        <f>IF(AND('Mapa final'!#REF!="Media",'Mapa final'!#REF!="Mayor"),CONCATENATE("R",'Mapa final'!#REF!),"")</f>
        <v>#REF!</v>
      </c>
      <c r="AX32" s="190" t="e">
        <f>IF(AND('Mapa final'!#REF!="Media",'Mapa final'!#REF!="Catastrófico"),CONCATENATE("R",'Mapa final'!#REF!),"")</f>
        <v>#REF!</v>
      </c>
      <c r="AY32" s="191" t="e">
        <f>IF(AND('Mapa final'!#REF!="Media",'Mapa final'!#REF!="Catastrófico"),CONCATENATE("R",'Mapa final'!#REF!),"")</f>
        <v>#REF!</v>
      </c>
      <c r="AZ32" s="228" t="e">
        <f>IF(AND('Mapa final'!#REF!="Media",'Mapa final'!#REF!="Catastrófico"),CONCATENATE("R",'Mapa final'!#REF!),"")</f>
        <v>#REF!</v>
      </c>
      <c r="BA32" s="228" t="e">
        <f>IF(AND('Mapa final'!#REF!="Media",'Mapa final'!#REF!="Catastrófico"),CONCATENATE("R",'Mapa final'!#REF!),"")</f>
        <v>#REF!</v>
      </c>
      <c r="BB32" s="228" t="e">
        <f>IF(AND('Mapa final'!#REF!="Media",'Mapa final'!#REF!="Catastrófico"),CONCATENATE("R",'Mapa final'!#REF!),"")</f>
        <v>#REF!</v>
      </c>
      <c r="BC32" s="228" t="e">
        <f>IF(AND('Mapa final'!#REF!="Media",'Mapa final'!#REF!="Catastrófico"),CONCATENATE("R",'Mapa final'!#REF!),"")</f>
        <v>#REF!</v>
      </c>
      <c r="BD32" s="228" t="e">
        <f>IF(AND('Mapa final'!#REF!="Media",'Mapa final'!#REF!="Catastrófico"),CONCATENATE("R",'Mapa final'!#REF!),"")</f>
        <v>#REF!</v>
      </c>
      <c r="BE32" s="228" t="e">
        <f>IF(AND('Mapa final'!#REF!="Media",'Mapa final'!#REF!="Catastrófico"),CONCATENATE("R",'Mapa final'!#REF!),"")</f>
        <v>#REF!</v>
      </c>
      <c r="BF32" s="228" t="e">
        <f>IF(AND('Mapa final'!#REF!="Media",'Mapa final'!#REF!="Catastrófico"),CONCATENATE("R",'Mapa final'!#REF!),"")</f>
        <v>#REF!</v>
      </c>
      <c r="BG32" s="229" t="e">
        <f>IF(AND('Mapa final'!#REF!="Media",'Mapa final'!#REF!="Catastrófico"),CONCATENATE("R",'Mapa final'!#REF!),"")</f>
        <v>#REF!</v>
      </c>
      <c r="BH32" s="32"/>
      <c r="BI32" s="533"/>
      <c r="BJ32" s="534"/>
      <c r="BK32" s="534"/>
      <c r="BL32" s="534"/>
      <c r="BM32" s="534"/>
      <c r="BN32" s="535"/>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row>
    <row r="33" spans="1:119" ht="70" customHeight="1">
      <c r="A33" s="32"/>
      <c r="B33" s="507"/>
      <c r="C33" s="507"/>
      <c r="D33" s="508"/>
      <c r="E33" s="501"/>
      <c r="F33" s="502"/>
      <c r="G33" s="502"/>
      <c r="H33" s="502"/>
      <c r="I33" s="502"/>
      <c r="J33" s="165" t="e">
        <f>IF(AND('Mapa final'!#REF!="Media",'Mapa final'!#REF!="Leve"),CONCATENATE("R",'Mapa final'!#REF!),"")</f>
        <v>#REF!</v>
      </c>
      <c r="K33" s="206" t="e">
        <f>IF(AND('Mapa final'!#REF!="Media",'Mapa final'!#REF!="Leve"),CONCATENATE("R",'Mapa final'!#REF!),"")</f>
        <v>#REF!</v>
      </c>
      <c r="L33" s="180" t="e">
        <f>IF(AND('Mapa final'!#REF!="Media",'Mapa final'!#REF!="Leve"),CONCATENATE("R",'Mapa final'!#REF!),"")</f>
        <v>#REF!</v>
      </c>
      <c r="M33" s="180" t="e">
        <f>IF(AND('Mapa final'!#REF!="Media",'Mapa final'!#REF!="Leve"),CONCATENATE("R",'Mapa final'!#REF!),"")</f>
        <v>#REF!</v>
      </c>
      <c r="N33" s="180" t="e">
        <f>IF(AND('Mapa final'!#REF!="Media",'Mapa final'!#REF!="Leve"),CONCATENATE("R",'Mapa final'!#REF!),"")</f>
        <v>#REF!</v>
      </c>
      <c r="O33" s="180" t="e">
        <f>IF(AND('Mapa final'!#REF!="Media",'Mapa final'!#REF!="Leve"),CONCATENATE("R",'Mapa final'!#REF!),"")</f>
        <v>#REF!</v>
      </c>
      <c r="P33" s="180" t="e">
        <f>IF(AND('Mapa final'!#REF!="Media",'Mapa final'!#REF!="Leve"),CONCATENATE("R",'Mapa final'!#REF!),"")</f>
        <v>#REF!</v>
      </c>
      <c r="Q33" s="180" t="e">
        <f>IF(AND('Mapa final'!#REF!="Media",'Mapa final'!#REF!="Leve"),CONCATENATE("R",'Mapa final'!#REF!),"")</f>
        <v>#REF!</v>
      </c>
      <c r="R33" s="180" t="e">
        <f>IF(AND('Mapa final'!#REF!="Media",'Mapa final'!#REF!="Leve"),CONCATENATE("R",'Mapa final'!#REF!),"")</f>
        <v>#REF!</v>
      </c>
      <c r="S33" s="224" t="e">
        <f>IF(AND('Mapa final'!#REF!="Media",'Mapa final'!#REF!="Leve"),CONCATENATE("R",'Mapa final'!#REF!),"")</f>
        <v>#REF!</v>
      </c>
      <c r="T33" s="225" t="e">
        <f>IF(AND('Mapa final'!#REF!="Media",'Mapa final'!#REF!="Menor"),CONCATENATE("R",'Mapa final'!#REF!),"")</f>
        <v>#REF!</v>
      </c>
      <c r="U33" s="180" t="e">
        <f>IF(AND('Mapa final'!#REF!="Media",'Mapa final'!#REF!="Menor"),CONCATENATE("R",'Mapa final'!#REF!),"")</f>
        <v>#REF!</v>
      </c>
      <c r="V33" s="180" t="e">
        <f>IF(AND('Mapa final'!#REF!="Media",'Mapa final'!#REF!="Menor"),CONCATENATE("R",'Mapa final'!#REF!),"")</f>
        <v>#REF!</v>
      </c>
      <c r="W33" s="180" t="e">
        <f>IF(AND('Mapa final'!#REF!="Media",'Mapa final'!#REF!="Menor"),CONCATENATE("R",'Mapa final'!#REF!),"")</f>
        <v>#REF!</v>
      </c>
      <c r="X33" s="180" t="e">
        <f>IF(AND('Mapa final'!#REF!="Media",'Mapa final'!#REF!="Menor"),CONCATENATE("R",'Mapa final'!#REF!),"")</f>
        <v>#REF!</v>
      </c>
      <c r="Y33" s="180" t="e">
        <f>IF(AND('Mapa final'!#REF!="Media",'Mapa final'!#REF!="Menor"),CONCATENATE("R",'Mapa final'!#REF!),"")</f>
        <v>#REF!</v>
      </c>
      <c r="Z33" s="180" t="e">
        <f>IF(AND('Mapa final'!#REF!="Media",'Mapa final'!#REF!="Menor"),CONCATENATE("R",'Mapa final'!#REF!),"")</f>
        <v>#REF!</v>
      </c>
      <c r="AA33" s="180" t="e">
        <f>IF(AND('Mapa final'!#REF!="Media",'Mapa final'!#REF!="Leve"),CONCATENATE("R",'Mapa final'!#REF!),"")</f>
        <v>#REF!</v>
      </c>
      <c r="AB33" s="180" t="e">
        <f>IF(AND('Mapa final'!#REF!="Media",'Mapa final'!#REF!="Menor"),CONCATENATE("R",'Mapa final'!#REF!),"")</f>
        <v>#REF!</v>
      </c>
      <c r="AC33" s="224" t="e">
        <f>IF(AND('Mapa final'!#REF!="Media",'Mapa final'!#REF!="Menor"),CONCATENATE("R",'Mapa final'!#REF!),"")</f>
        <v>#REF!</v>
      </c>
      <c r="AD33" s="165" t="e">
        <f>IF(AND('Mapa final'!#REF!="Media",'Mapa final'!#REF!="Moderado"),CONCATENATE("R",'Mapa final'!#REF!),"")</f>
        <v>#REF!</v>
      </c>
      <c r="AE33" s="206" t="e">
        <f>IF(AND('Mapa final'!#REF!="Media",'Mapa final'!#REF!="Moderado"),CONCATENATE("R",'Mapa final'!#REF!),"")</f>
        <v>#REF!</v>
      </c>
      <c r="AF33" s="180" t="e">
        <f>IF(AND('Mapa final'!#REF!="Media",'Mapa final'!#REF!="Moderado"),CONCATENATE("R",'Mapa final'!#REF!),"")</f>
        <v>#REF!</v>
      </c>
      <c r="AG33" s="180" t="e">
        <f>IF(AND('Mapa final'!#REF!="Media",'Mapa final'!#REF!="Moderado"),CONCATENATE("R",'Mapa final'!#REF!),"")</f>
        <v>#REF!</v>
      </c>
      <c r="AH33" s="180" t="e">
        <f>IF(AND('Mapa final'!#REF!="Media",'Mapa final'!#REF!="Moderado"),CONCATENATE("R",'Mapa final'!#REF!),"")</f>
        <v>#REF!</v>
      </c>
      <c r="AI33" s="180" t="e">
        <f>IF(AND('Mapa final'!#REF!="Media",'Mapa final'!#REF!="Moderado"),CONCATENATE("R",'Mapa final'!#REF!),"")</f>
        <v>#REF!</v>
      </c>
      <c r="AJ33" s="180" t="e">
        <f>IF(AND('Mapa final'!#REF!="Media",'Mapa final'!#REF!="Moderado"),CONCATENATE("R",'Mapa final'!#REF!),"")</f>
        <v>#REF!</v>
      </c>
      <c r="AK33" s="180" t="e">
        <f>IF(AND('Mapa final'!#REF!="Media",'Mapa final'!#REF!="Moderado"),CONCATENATE("R",'Mapa final'!#REF!),"")</f>
        <v>#REF!</v>
      </c>
      <c r="AL33" s="180" t="e">
        <f>IF(AND('Mapa final'!#REF!="Media",'Mapa final'!#REF!="Moderado"),CONCATENATE("R",'Mapa final'!#REF!),"")</f>
        <v>#REF!</v>
      </c>
      <c r="AM33" s="224" t="e">
        <f>IF(AND('Mapa final'!#REF!="Media",'Mapa final'!#REF!="Moderado"),CONCATENATE("R",'Mapa final'!#REF!),"")</f>
        <v>#REF!</v>
      </c>
      <c r="AN33" s="167" t="e">
        <f>IF(AND('Mapa final'!#REF!="Media",'Mapa final'!#REF!="Mayor"),CONCATENATE("R",'Mapa final'!#REF!),"")</f>
        <v>#REF!</v>
      </c>
      <c r="AO33" s="209" t="e">
        <f>IF(AND('Mapa final'!#REF!="Media",'Mapa final'!#REF!="Mayor"),CONCATENATE("R",'Mapa final'!#REF!),"")</f>
        <v>#REF!</v>
      </c>
      <c r="AP33" s="226" t="e">
        <f>IF(AND('Mapa final'!#REF!="Media",'Mapa final'!#REF!="Mayor"),CONCATENATE("R",'Mapa final'!#REF!),"")</f>
        <v>#REF!</v>
      </c>
      <c r="AQ33" s="226" t="e">
        <f>IF(AND('Mapa final'!#REF!="Media",'Mapa final'!#REF!="Mayor"),CONCATENATE("R",'Mapa final'!#REF!),"")</f>
        <v>#REF!</v>
      </c>
      <c r="AR33" s="226" t="e">
        <f>IF(AND('Mapa final'!#REF!="Media",'Mapa final'!#REF!="Mayor"),CONCATENATE("R",'Mapa final'!#REF!),"")</f>
        <v>#REF!</v>
      </c>
      <c r="AS33" s="226" t="e">
        <f>IF(AND('Mapa final'!#REF!="Media",'Mapa final'!#REF!="Mayor"),CONCATENATE("R",'Mapa final'!#REF!),"")</f>
        <v>#REF!</v>
      </c>
      <c r="AT33" s="226" t="e">
        <f>IF(AND('Mapa final'!#REF!="Media",'Mapa final'!#REF!="Mayor"),CONCATENATE("R",'Mapa final'!#REF!),"")</f>
        <v>#REF!</v>
      </c>
      <c r="AU33" s="226" t="e">
        <f>IF(AND('Mapa final'!#REF!="Media",'Mapa final'!#REF!="Mayor"),CONCATENATE("R",'Mapa final'!#REF!),"")</f>
        <v>#REF!</v>
      </c>
      <c r="AV33" s="226" t="e">
        <f>IF(AND('Mapa final'!#REF!="Media",'Mapa final'!#REF!="Mayor"),CONCATENATE("R",'Mapa final'!#REF!),"")</f>
        <v>#REF!</v>
      </c>
      <c r="AW33" s="227" t="e">
        <f>IF(AND('Mapa final'!#REF!="Media",'Mapa final'!#REF!="Mayor"),CONCATENATE("R",'Mapa final'!#REF!),"")</f>
        <v>#REF!</v>
      </c>
      <c r="AX33" s="166" t="e">
        <f>IF(AND('Mapa final'!#REF!="Media",'Mapa final'!#REF!="Catastrófico"),CONCATENATE("R",'Mapa final'!#REF!),"")</f>
        <v>#REF!</v>
      </c>
      <c r="AY33" s="191" t="e">
        <f>IF(AND('Mapa final'!#REF!="Media",'Mapa final'!#REF!="Catastrófico"),CONCATENATE("R",'Mapa final'!#REF!),"")</f>
        <v>#REF!</v>
      </c>
      <c r="AZ33" s="228" t="e">
        <f>IF(AND('Mapa final'!#REF!="Media",'Mapa final'!#REF!="Catastrófico"),CONCATENATE("R",'Mapa final'!#REF!),"")</f>
        <v>#REF!</v>
      </c>
      <c r="BA33" s="228" t="e">
        <f>IF(AND('Mapa final'!#REF!="Media",'Mapa final'!#REF!="Catastrófico"),CONCATENATE("R",'Mapa final'!#REF!),"")</f>
        <v>#REF!</v>
      </c>
      <c r="BB33" s="228" t="e">
        <f>IF(AND('Mapa final'!#REF!="Media",'Mapa final'!#REF!="Catastrófico"),CONCATENATE("R",'Mapa final'!#REF!),"")</f>
        <v>#REF!</v>
      </c>
      <c r="BC33" s="228" t="e">
        <f>IF(AND('Mapa final'!#REF!="Media",'Mapa final'!#REF!="Catastrófico"),CONCATENATE("R",'Mapa final'!#REF!),"")</f>
        <v>#REF!</v>
      </c>
      <c r="BD33" s="228" t="e">
        <f>IF(AND('Mapa final'!#REF!="Media",'Mapa final'!#REF!="Catastrófico"),CONCATENATE("R",'Mapa final'!#REF!),"")</f>
        <v>#REF!</v>
      </c>
      <c r="BE33" s="228" t="e">
        <f>IF(AND('Mapa final'!#REF!="Media",'Mapa final'!#REF!="Catastrófico"),CONCATENATE("R",'Mapa final'!#REF!),"")</f>
        <v>#REF!</v>
      </c>
      <c r="BF33" s="228" t="e">
        <f>IF(AND('Mapa final'!#REF!="Media",'Mapa final'!#REF!="Catastrófico"),CONCATENATE("R",'Mapa final'!#REF!),"")</f>
        <v>#REF!</v>
      </c>
      <c r="BG33" s="229" t="e">
        <f>IF(AND('Mapa final'!#REF!="Media",'Mapa final'!#REF!="Catastrófico"),CONCATENATE("R",'Mapa final'!#REF!),"")</f>
        <v>#REF!</v>
      </c>
      <c r="BH33" s="32"/>
      <c r="BI33" s="533"/>
      <c r="BJ33" s="534"/>
      <c r="BK33" s="534"/>
      <c r="BL33" s="534"/>
      <c r="BM33" s="534"/>
      <c r="BN33" s="535"/>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row>
    <row r="34" spans="1:119" ht="70" customHeight="1" thickBot="1">
      <c r="A34" s="32"/>
      <c r="B34" s="507"/>
      <c r="C34" s="507"/>
      <c r="D34" s="508"/>
      <c r="E34" s="504"/>
      <c r="F34" s="505"/>
      <c r="G34" s="505"/>
      <c r="H34" s="505"/>
      <c r="I34" s="505"/>
      <c r="J34" s="211" t="e">
        <f>IF(AND('Mapa final'!#REF!="Media",'Mapa final'!#REF!="Leve"),CONCATENATE("R",'Mapa final'!#REF!),"")</f>
        <v>#REF!</v>
      </c>
      <c r="K34" s="212" t="e">
        <f>IF(AND('Mapa final'!#REF!="Media",'Mapa final'!#REF!="Leve"),CONCATENATE("R",'Mapa final'!#REF!),"")</f>
        <v>#REF!</v>
      </c>
      <c r="L34" s="230" t="e">
        <f>IF(AND('Mapa final'!#REF!="Media",'Mapa final'!#REF!="Leve"),CONCATENATE("R",'Mapa final'!#REF!),"")</f>
        <v>#REF!</v>
      </c>
      <c r="M34" s="230" t="e">
        <f>IF(AND('Mapa final'!#REF!="Media",'Mapa final'!#REF!="Leve"),CONCATENATE("R",'Mapa final'!#REF!),"")</f>
        <v>#REF!</v>
      </c>
      <c r="N34" s="230" t="e">
        <f>IF(AND('Mapa final'!#REF!="Media",'Mapa final'!#REF!="Leve"),CONCATENATE("R",'Mapa final'!#REF!),"")</f>
        <v>#REF!</v>
      </c>
      <c r="O34" s="230" t="e">
        <f>IF(AND('Mapa final'!#REF!="Media",'Mapa final'!#REF!="Leve"),CONCATENATE("R",'Mapa final'!#REF!),"")</f>
        <v>#REF!</v>
      </c>
      <c r="P34" s="230" t="e">
        <f>IF(AND('Mapa final'!#REF!="Media",'Mapa final'!#REF!="Leve"),CONCATENATE("R",'Mapa final'!#REF!),"")</f>
        <v>#REF!</v>
      </c>
      <c r="Q34" s="230" t="e">
        <f>IF(AND('Mapa final'!#REF!="Media",'Mapa final'!#REF!="Leve"),CONCATENATE("R",'Mapa final'!#REF!),"")</f>
        <v>#REF!</v>
      </c>
      <c r="R34" s="230" t="e">
        <f>IF(AND('Mapa final'!#REF!="Media",'Mapa final'!#REF!="Leve"),CONCATENATE("R",'Mapa final'!#REF!),"")</f>
        <v>#REF!</v>
      </c>
      <c r="S34" s="231" t="e">
        <f>IF(AND('Mapa final'!#REF!="Media",'Mapa final'!#REF!="Leve"),CONCATENATE("R",'Mapa final'!#REF!),"")</f>
        <v>#REF!</v>
      </c>
      <c r="T34" s="232" t="e">
        <f>IF(AND('Mapa final'!#REF!="Media",'Mapa final'!#REF!="Menor"),CONCATENATE("R",'Mapa final'!#REF!),"")</f>
        <v>#REF!</v>
      </c>
      <c r="U34" s="230" t="e">
        <f>IF(AND('Mapa final'!#REF!="Media",'Mapa final'!#REF!="Menor"),CONCATENATE("R",'Mapa final'!#REF!),"")</f>
        <v>#REF!</v>
      </c>
      <c r="V34" s="230" t="e">
        <f>IF(AND('Mapa final'!#REF!="Media",'Mapa final'!#REF!="Menor"),CONCATENATE("R",'Mapa final'!#REF!),"")</f>
        <v>#REF!</v>
      </c>
      <c r="W34" s="230" t="e">
        <f>IF(AND('Mapa final'!#REF!="Media",'Mapa final'!#REF!="Menor"),CONCATENATE("R",'Mapa final'!#REF!),"")</f>
        <v>#REF!</v>
      </c>
      <c r="X34" s="230" t="e">
        <f>IF(AND('Mapa final'!#REF!="Media",'Mapa final'!#REF!="Menor"),CONCATENATE("R",'Mapa final'!#REF!),"")</f>
        <v>#REF!</v>
      </c>
      <c r="Y34" s="230" t="e">
        <f>IF(AND('Mapa final'!#REF!="Media",'Mapa final'!#REF!="Menor"),CONCATENATE("R",'Mapa final'!#REF!),"")</f>
        <v>#REF!</v>
      </c>
      <c r="Z34" s="230" t="e">
        <f>IF(AND('Mapa final'!#REF!="Media",'Mapa final'!#REF!="Menor"),CONCATENATE("R",'Mapa final'!#REF!),"")</f>
        <v>#REF!</v>
      </c>
      <c r="AA34" s="230" t="e">
        <f>IF(AND('Mapa final'!#REF!="Media",'Mapa final'!#REF!="Menor"),CONCATENATE("R",'Mapa final'!#REF!),"")</f>
        <v>#REF!</v>
      </c>
      <c r="AB34" s="230" t="e">
        <f>IF(AND('Mapa final'!#REF!="Media",'Mapa final'!#REF!="Menor"),CONCATENATE("R",'Mapa final'!#REF!),"")</f>
        <v>#REF!</v>
      </c>
      <c r="AC34" s="231" t="e">
        <f>IF(AND('Mapa final'!#REF!="Media",'Mapa final'!#REF!="Menor"),CONCATENATE("R",'Mapa final'!#REF!),"")</f>
        <v>#REF!</v>
      </c>
      <c r="AD34" s="211" t="e">
        <f>IF(AND('Mapa final'!#REF!="Media",'Mapa final'!#REF!="Moderado"),CONCATENATE("R",'Mapa final'!#REF!),"")</f>
        <v>#REF!</v>
      </c>
      <c r="AE34" s="212" t="e">
        <f>IF(AND('Mapa final'!#REF!="Media",'Mapa final'!#REF!="Moderado"),CONCATENATE("R",'Mapa final'!#REF!),"")</f>
        <v>#REF!</v>
      </c>
      <c r="AF34" s="230" t="e">
        <f>IF(AND('Mapa final'!#REF!="Media",'Mapa final'!#REF!="Moderado"),CONCATENATE("R",'Mapa final'!#REF!),"")</f>
        <v>#REF!</v>
      </c>
      <c r="AG34" s="230" t="e">
        <f>IF(AND('Mapa final'!#REF!="Media",'Mapa final'!#REF!="Moderado"),CONCATENATE("R",'Mapa final'!#REF!),"")</f>
        <v>#REF!</v>
      </c>
      <c r="AH34" s="230" t="e">
        <f>IF(AND('Mapa final'!#REF!="Media",'Mapa final'!#REF!="Moderado"),CONCATENATE("R",'Mapa final'!#REF!),"")</f>
        <v>#REF!</v>
      </c>
      <c r="AI34" s="230" t="e">
        <f>IF(AND('Mapa final'!#REF!="Media",'Mapa final'!#REF!="Moderado"),CONCATENATE("R",'Mapa final'!#REF!),"")</f>
        <v>#REF!</v>
      </c>
      <c r="AJ34" s="230" t="e">
        <f>IF(AND('Mapa final'!#REF!="Media",'Mapa final'!#REF!="Moderado"),CONCATENATE("R",'Mapa final'!#REF!),"")</f>
        <v>#REF!</v>
      </c>
      <c r="AK34" s="230" t="e">
        <f>IF(AND('Mapa final'!#REF!="Media",'Mapa final'!#REF!="Moderado"),CONCATENATE("R",'Mapa final'!#REF!),"")</f>
        <v>#REF!</v>
      </c>
      <c r="AL34" s="230" t="e">
        <f>IF(AND('Mapa final'!#REF!="Media",'Mapa final'!#REF!="Moderado"),CONCATENATE("R",'Mapa final'!#REF!),"")</f>
        <v>#REF!</v>
      </c>
      <c r="AM34" s="231" t="e">
        <f>IF(AND('Mapa final'!#REF!="Media",'Mapa final'!#REF!="Moderado"),CONCATENATE("R",'Mapa final'!#REF!),"")</f>
        <v>#REF!</v>
      </c>
      <c r="AN34" s="214" t="e">
        <f>IF(AND('Mapa final'!#REF!="Media",'Mapa final'!#REF!="Mayor"),CONCATENATE("R",'Mapa final'!#REF!),"")</f>
        <v>#REF!</v>
      </c>
      <c r="AO34" s="215" t="e">
        <f>IF(AND('Mapa final'!#REF!="Media",'Mapa final'!#REF!="Mayor"),CONCATENATE("R",'Mapa final'!#REF!),"")</f>
        <v>#REF!</v>
      </c>
      <c r="AP34" s="233" t="e">
        <f>IF(AND('Mapa final'!#REF!="Media",'Mapa final'!#REF!="Mayor"),CONCATENATE("R",'Mapa final'!#REF!),"")</f>
        <v>#REF!</v>
      </c>
      <c r="AQ34" s="233" t="e">
        <f>IF(AND('Mapa final'!#REF!="Media",'Mapa final'!#REF!="Mayor"),CONCATENATE("R",'Mapa final'!#REF!),"")</f>
        <v>#REF!</v>
      </c>
      <c r="AR34" s="233" t="e">
        <f>IF(AND('Mapa final'!#REF!="Media",'Mapa final'!#REF!="Mayor"),CONCATENATE("R",'Mapa final'!#REF!),"")</f>
        <v>#REF!</v>
      </c>
      <c r="AS34" s="233" t="e">
        <f>IF(AND('Mapa final'!#REF!="Media",'Mapa final'!#REF!="Mayor"),CONCATENATE("R",'Mapa final'!#REF!),"")</f>
        <v>#REF!</v>
      </c>
      <c r="AT34" s="233" t="e">
        <f>IF(AND('Mapa final'!#REF!="Media",'Mapa final'!#REF!="Mayor"),CONCATENATE("R",'Mapa final'!#REF!),"")</f>
        <v>#REF!</v>
      </c>
      <c r="AU34" s="233" t="e">
        <f>IF(AND('Mapa final'!#REF!="Media",'Mapa final'!#REF!="Mayor"),CONCATENATE("R",'Mapa final'!#REF!),"")</f>
        <v>#REF!</v>
      </c>
      <c r="AV34" s="233" t="e">
        <f>IF(AND('Mapa final'!#REF!="Media",'Mapa final'!#REF!="Mayor"),CONCATENATE("R",'Mapa final'!#REF!),"")</f>
        <v>#REF!</v>
      </c>
      <c r="AW34" s="234" t="e">
        <f>IF(AND('Mapa final'!#REF!="Media",'Mapa final'!#REF!="Mayor"),CONCATENATE("R",'Mapa final'!#REF!),"")</f>
        <v>#REF!</v>
      </c>
      <c r="AX34" s="196" t="e">
        <f>IF(AND('Mapa final'!#REF!="Media",'Mapa final'!#REF!="Catastrófico"),CONCATENATE("R",'Mapa final'!#REF!),"")</f>
        <v>#REF!</v>
      </c>
      <c r="AY34" s="197" t="e">
        <f>IF(AND('Mapa final'!#REF!="Media",'Mapa final'!#REF!="Catastrófico"),CONCATENATE("R",'Mapa final'!#REF!),"")</f>
        <v>#REF!</v>
      </c>
      <c r="AZ34" s="235" t="e">
        <f>IF(AND('Mapa final'!#REF!="Media",'Mapa final'!#REF!="Catastrófico"),CONCATENATE("R",'Mapa final'!#REF!),"")</f>
        <v>#REF!</v>
      </c>
      <c r="BA34" s="235" t="e">
        <f>IF(AND('Mapa final'!#REF!="Media",'Mapa final'!#REF!="Catastrófico"),CONCATENATE("R",'Mapa final'!#REF!),"")</f>
        <v>#REF!</v>
      </c>
      <c r="BB34" s="235" t="e">
        <f>IF(AND('Mapa final'!#REF!="Media",'Mapa final'!#REF!="Catastrófico"),CONCATENATE("R",'Mapa final'!#REF!),"")</f>
        <v>#REF!</v>
      </c>
      <c r="BC34" s="235" t="e">
        <f>IF(AND('Mapa final'!#REF!="Media",'Mapa final'!#REF!="Catastrófico"),CONCATENATE("R",'Mapa final'!#REF!),"")</f>
        <v>#REF!</v>
      </c>
      <c r="BD34" s="235" t="e">
        <f>IF(AND('Mapa final'!#REF!="Media",'Mapa final'!#REF!="Catastrófico"),CONCATENATE("R",'Mapa final'!#REF!),"")</f>
        <v>#REF!</v>
      </c>
      <c r="BE34" s="235" t="e">
        <f>IF(AND('Mapa final'!#REF!="Media",'Mapa final'!#REF!="Catastrófico"),CONCATENATE("R",'Mapa final'!#REF!),"")</f>
        <v>#REF!</v>
      </c>
      <c r="BF34" s="235" t="e">
        <f>IF(AND('Mapa final'!#REF!="Media",'Mapa final'!#REF!="Catastrófico"),CONCATENATE("R",'Mapa final'!#REF!),"")</f>
        <v>#REF!</v>
      </c>
      <c r="BG34" s="236" t="e">
        <f>IF(AND('Mapa final'!#REF!="Media",'Mapa final'!#REF!="Catastrófico"),CONCATENATE("R",'Mapa final'!#REF!),"")</f>
        <v>#REF!</v>
      </c>
      <c r="BH34" s="32"/>
      <c r="BI34" s="536"/>
      <c r="BJ34" s="537"/>
      <c r="BK34" s="537"/>
      <c r="BL34" s="537"/>
      <c r="BM34" s="537"/>
      <c r="BN34" s="538"/>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row>
    <row r="35" spans="1:119" ht="70" customHeight="1">
      <c r="A35" s="32"/>
      <c r="B35" s="507"/>
      <c r="C35" s="507"/>
      <c r="D35" s="508"/>
      <c r="E35" s="498" t="s">
        <v>144</v>
      </c>
      <c r="F35" s="499"/>
      <c r="G35" s="499"/>
      <c r="H35" s="499"/>
      <c r="I35" s="499"/>
      <c r="J35" s="237" t="e">
        <f>IF(AND('Mapa final'!#REF!="Baja",'Mapa final'!#REF!="Leve"),CONCATENATE("R",'Mapa final'!#REF!),"")</f>
        <v>#REF!</v>
      </c>
      <c r="K35" s="238" t="e">
        <f>IF(AND('Mapa final'!#REF!="Baja",'Mapa final'!#REF!="Leve"),CONCATENATE("R",'Mapa final'!#REF!),"")</f>
        <v>#REF!</v>
      </c>
      <c r="L35" s="238" t="e">
        <f>IF(AND('Mapa final'!#REF!="Baja",'Mapa final'!#REF!="Leve"),CONCATENATE("R",'Mapa final'!#REF!),"")</f>
        <v>#REF!</v>
      </c>
      <c r="M35" s="238" t="e">
        <f>IF(AND('Mapa final'!#REF!="Baja",'Mapa final'!#REF!="Leve"),CONCATENATE("R",'Mapa final'!#REF!),"")</f>
        <v>#REF!</v>
      </c>
      <c r="N35" s="238" t="e">
        <f>IF(AND('Mapa final'!#REF!="Baja",'Mapa final'!#REF!="Leve"),CONCATENATE("R",'Mapa final'!#REF!),"")</f>
        <v>#REF!</v>
      </c>
      <c r="O35" s="238" t="e">
        <f>IF(AND('Mapa final'!#REF!="Baja",'Mapa final'!#REF!="Leve"),CONCATENATE("R",'Mapa final'!#REF!),"")</f>
        <v>#REF!</v>
      </c>
      <c r="P35" s="238" t="e">
        <f>IF(AND('Mapa final'!#REF!="Baja",'Mapa final'!#REF!="Leve"),CONCATENATE("R",'Mapa final'!#REF!),"")</f>
        <v>#REF!</v>
      </c>
      <c r="Q35" s="238" t="e">
        <f>IF(AND('Mapa final'!#REF!="Baja",'Mapa final'!#REF!="Leve"),CONCATENATE("R",'Mapa final'!#REF!),"")</f>
        <v>#REF!</v>
      </c>
      <c r="R35" s="238" t="str">
        <f>IF(AND('Mapa final'!$O$16="Baja",'Mapa final'!$S$16="Leve"),CONCATENATE("R",'Mapa final'!$A$16),"")</f>
        <v/>
      </c>
      <c r="S35" s="239" t="e">
        <f>IF(AND('Mapa final'!#REF!="Baja",'Mapa final'!#REF!="Leve"),CONCATENATE("R",'Mapa final'!#REF!),"")</f>
        <v>#REF!</v>
      </c>
      <c r="T35" s="219" t="e">
        <f>IF(AND('Mapa final'!#REF!="Baja",'Mapa final'!#REF!="Menor"),CONCATENATE("R",'Mapa final'!#REF!),"")</f>
        <v>#REF!</v>
      </c>
      <c r="U35" s="217" t="e">
        <f>IF(AND('Mapa final'!#REF!="Baja",'Mapa final'!#REF!="Menor"),CONCATENATE("R",'Mapa final'!#REF!),"")</f>
        <v>#REF!</v>
      </c>
      <c r="V35" s="217" t="e">
        <f>IF(AND('Mapa final'!#REF!="Baja",'Mapa final'!#REF!="Menor"),CONCATENATE("R",'Mapa final'!#REF!),"")</f>
        <v>#REF!</v>
      </c>
      <c r="W35" s="217" t="e">
        <f>IF(AND('Mapa final'!#REF!="Baja",'Mapa final'!#REF!="Menor"),CONCATENATE("R",'Mapa final'!#REF!),"")</f>
        <v>#REF!</v>
      </c>
      <c r="X35" s="217" t="e">
        <f>IF(AND('Mapa final'!#REF!="Baja",'Mapa final'!#REF!="Menor"),CONCATENATE("R",'Mapa final'!#REF!),"")</f>
        <v>#REF!</v>
      </c>
      <c r="Y35" s="217" t="e">
        <f>IF(AND('Mapa final'!#REF!="Baja",'Mapa final'!#REF!="Menor"),CONCATENATE("R",'Mapa final'!#REF!),"")</f>
        <v>#REF!</v>
      </c>
      <c r="Z35" s="217" t="e">
        <f>IF(AND('Mapa final'!#REF!="Baja",'Mapa final'!#REF!="Menor"),CONCATENATE("R",'Mapa final'!#REF!),"")</f>
        <v>#REF!</v>
      </c>
      <c r="AA35" s="217" t="e">
        <f>IF(AND('Mapa final'!#REF!="Baja",'Mapa final'!#REF!="Menor"),CONCATENATE("R",'Mapa final'!#REF!),"")</f>
        <v>#REF!</v>
      </c>
      <c r="AB35" s="217" t="str">
        <f>IF(AND('Mapa final'!$O$16="Baja",'Mapa final'!$S$16="Menor"),CONCATENATE("R",'Mapa final'!$A$16),"")</f>
        <v/>
      </c>
      <c r="AC35" s="218" t="e">
        <f>IF(AND('Mapa final'!#REF!="Baja",'Mapa final'!#REF!="Menor"),CONCATENATE("R",'Mapa final'!#REF!),"")</f>
        <v>#REF!</v>
      </c>
      <c r="AD35" s="219" t="e">
        <f>IF(AND('Mapa final'!#REF!="Baja",'Mapa final'!#REF!="Moderado"),CONCATENATE("R",'Mapa final'!#REF!),"")</f>
        <v>#REF!</v>
      </c>
      <c r="AE35" s="217" t="e">
        <f>IF(AND('Mapa final'!#REF!="Baja",'Mapa final'!#REF!="Moderado"),CONCATENATE("R",'Mapa final'!#REF!),"")</f>
        <v>#REF!</v>
      </c>
      <c r="AF35" s="217" t="e">
        <f>IF(AND('Mapa final'!#REF!="Baja",'Mapa final'!#REF!="Moderado"),CONCATENATE("R",'Mapa final'!#REF!),"")</f>
        <v>#REF!</v>
      </c>
      <c r="AG35" s="217" t="e">
        <f>IF(AND('Mapa final'!#REF!="Baja",'Mapa final'!#REF!="Moderado"),CONCATENATE("R",'Mapa final'!#REF!),"")</f>
        <v>#REF!</v>
      </c>
      <c r="AH35" s="217" t="e">
        <f>IF(AND('Mapa final'!#REF!="Baja",'Mapa final'!#REF!="Moderado"),CONCATENATE("R",'Mapa final'!#REF!),"")</f>
        <v>#REF!</v>
      </c>
      <c r="AI35" s="217" t="e">
        <f>IF(AND('Mapa final'!#REF!="Baja",'Mapa final'!#REF!="Moderado"),CONCATENATE("R",'Mapa final'!#REF!),"")</f>
        <v>#REF!</v>
      </c>
      <c r="AJ35" s="217" t="e">
        <f>IF(AND('Mapa final'!#REF!="Baja",'Mapa final'!#REF!="Moderado"),CONCATENATE("R",'Mapa final'!#REF!),"")</f>
        <v>#REF!</v>
      </c>
      <c r="AK35" s="217" t="e">
        <f>IF(AND('Mapa final'!#REF!="Baja",'Mapa final'!#REF!="Moderado"),CONCATENATE("R",'Mapa final'!#REF!),"")</f>
        <v>#REF!</v>
      </c>
      <c r="AL35" s="217" t="str">
        <f>IF(AND('Mapa final'!$O$16="Baja",'Mapa final'!$S$16="Moderado"),CONCATENATE("R",'Mapa final'!$A$16),"")</f>
        <v/>
      </c>
      <c r="AM35" s="218" t="e">
        <f>IF(AND('Mapa final'!#REF!="Baja",'Mapa final'!#REF!="Moderado"),CONCATENATE("R",'Mapa final'!#REF!),"")</f>
        <v>#REF!</v>
      </c>
      <c r="AN35" s="240" t="e">
        <f>IF(AND('Mapa final'!#REF!="Baja",'Mapa final'!#REF!="Mayor"),CONCATENATE("R",'Mapa final'!#REF!),"")</f>
        <v>#REF!</v>
      </c>
      <c r="AO35" s="220" t="e">
        <f>IF(AND('Mapa final'!#REF!="Baja",'Mapa final'!#REF!="Mayor"),CONCATENATE("R",'Mapa final'!#REF!),"")</f>
        <v>#REF!</v>
      </c>
      <c r="AP35" s="220" t="e">
        <f>IF(AND('Mapa final'!#REF!="Baja",'Mapa final'!#REF!="Mayor"),CONCATENATE("R",'Mapa final'!#REF!),"")</f>
        <v>#REF!</v>
      </c>
      <c r="AQ35" s="220" t="e">
        <f>IF(AND('Mapa final'!#REF!="Baja",'Mapa final'!#REF!="Mayor"),CONCATENATE("R",'Mapa final'!#REF!),"")</f>
        <v>#REF!</v>
      </c>
      <c r="AR35" s="220" t="e">
        <f>IF(AND('Mapa final'!#REF!="Baja",'Mapa final'!#REF!="Mayor"),CONCATENATE("R",'Mapa final'!#REF!),"")</f>
        <v>#REF!</v>
      </c>
      <c r="AS35" s="220" t="e">
        <f>IF(AND('Mapa final'!#REF!="Baja",'Mapa final'!#REF!="Mayor"),CONCATENATE("R",'Mapa final'!#REF!),"")</f>
        <v>#REF!</v>
      </c>
      <c r="AT35" s="220" t="e">
        <f>IF(AND('Mapa final'!#REF!="Baja",'Mapa final'!#REF!="Mayor"),CONCATENATE("R",'Mapa final'!#REF!),"")</f>
        <v>#REF!</v>
      </c>
      <c r="AU35" s="220" t="e">
        <f>IF(AND('Mapa final'!#REF!="Baja",'Mapa final'!#REF!="Mayor"),CONCATENATE("R",'Mapa final'!#REF!),"")</f>
        <v>#REF!</v>
      </c>
      <c r="AV35" s="220" t="str">
        <f>IF(AND('Mapa final'!$O$16="Baja",'Mapa final'!$S$16="Mayor"),CONCATENATE("R",'Mapa final'!$A$16),"")</f>
        <v/>
      </c>
      <c r="AW35" s="221" t="e">
        <f>IF(AND('Mapa final'!#REF!="Baja",'Mapa final'!#REF!="Mayor"),CONCATENATE("R",'Mapa final'!#REF!),"")</f>
        <v>#REF!</v>
      </c>
      <c r="AX35" s="241" t="e">
        <f>IF(AND('Mapa final'!#REF!="Baja",'Mapa final'!#REF!="Catastrófico"),CONCATENATE("R",'Mapa final'!#REF!),"")</f>
        <v>#REF!</v>
      </c>
      <c r="AY35" s="222" t="e">
        <f>IF(AND('Mapa final'!#REF!="Baja",'Mapa final'!#REF!="Catastrófico"),CONCATENATE("R",'Mapa final'!#REF!),"")</f>
        <v>#REF!</v>
      </c>
      <c r="AZ35" s="222" t="e">
        <f>IF(AND('Mapa final'!#REF!="Baja",'Mapa final'!#REF!="Catastrófico"),CONCATENATE("R",'Mapa final'!#REF!),"")</f>
        <v>#REF!</v>
      </c>
      <c r="BA35" s="222" t="e">
        <f>IF(AND('Mapa final'!#REF!="Baja",'Mapa final'!#REF!="Catastrófico"),CONCATENATE("R",'Mapa final'!#REF!),"")</f>
        <v>#REF!</v>
      </c>
      <c r="BB35" s="222" t="e">
        <f>IF(AND('Mapa final'!#REF!="Baja",'Mapa final'!#REF!="Catastrófico"),CONCATENATE("R",'Mapa final'!#REF!),"")</f>
        <v>#REF!</v>
      </c>
      <c r="BC35" s="222" t="e">
        <f>IF(AND('Mapa final'!#REF!="Baja",'Mapa final'!#REF!="Catastrófico"),CONCATENATE("R",'Mapa final'!#REF!),"")</f>
        <v>#REF!</v>
      </c>
      <c r="BD35" s="222" t="e">
        <f>IF(AND('Mapa final'!#REF!="Baja",'Mapa final'!#REF!="Catastrófico"),CONCATENATE("R",'Mapa final'!#REF!),"")</f>
        <v>#REF!</v>
      </c>
      <c r="BE35" s="222" t="e">
        <f>IF(AND('Mapa final'!#REF!="Baja",'Mapa final'!#REF!="Catastrófico"),CONCATENATE("R",'Mapa final'!#REF!),"")</f>
        <v>#REF!</v>
      </c>
      <c r="BF35" s="222" t="str">
        <f>IF(AND('Mapa final'!$O$16="Baja",'Mapa final'!$S$16="Catastrófico"),CONCATENATE("R",'Mapa final'!$A$16),"")</f>
        <v/>
      </c>
      <c r="BG35" s="223" t="e">
        <f>IF(AND('Mapa final'!#REF!="Baja",'Mapa final'!#REF!="Catastrófico"),CONCATENATE("R",'Mapa final'!#REF!),"")</f>
        <v>#REF!</v>
      </c>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row>
    <row r="36" spans="1:119" ht="70" customHeight="1" thickBot="1">
      <c r="A36" s="32"/>
      <c r="B36" s="507"/>
      <c r="C36" s="507"/>
      <c r="D36" s="508"/>
      <c r="E36" s="501"/>
      <c r="F36" s="502"/>
      <c r="G36" s="502"/>
      <c r="H36" s="502"/>
      <c r="I36" s="502"/>
      <c r="J36" s="242" t="e">
        <f>IF(AND('Mapa final'!#REF!="Baja",'Mapa final'!#REF!="Leve"),CONCATENATE("R",'Mapa final'!#REF!),"")</f>
        <v>#REF!</v>
      </c>
      <c r="K36" s="243" t="e">
        <f>IF(AND('Mapa final'!#REF!="Baja",'Mapa final'!#REF!="Leve"),CONCATENATE("R",'Mapa final'!#REF!),"")</f>
        <v>#REF!</v>
      </c>
      <c r="L36" s="243" t="e">
        <f>IF(AND('Mapa final'!#REF!="Baja",'Mapa final'!#REF!="Leve"),CONCATENATE("R",'Mapa final'!#REF!),"")</f>
        <v>#REF!</v>
      </c>
      <c r="M36" s="243" t="e">
        <f>IF(AND('Mapa final'!#REF!="Baja",'Mapa final'!#REF!="Leve"),CONCATENATE("R",'Mapa final'!#REF!),"")</f>
        <v>#REF!</v>
      </c>
      <c r="N36" s="243" t="e">
        <f>IF(AND('Mapa final'!#REF!="Baja",'Mapa final'!#REF!="Leve"),CONCATENATE("R",'Mapa final'!#REF!),"")</f>
        <v>#REF!</v>
      </c>
      <c r="O36" s="243" t="e">
        <f>IF(AND('Mapa final'!#REF!="Baja",'Mapa final'!#REF!="Leve"),CONCATENATE("R",'Mapa final'!#REF!),"")</f>
        <v>#REF!</v>
      </c>
      <c r="P36" s="243" t="e">
        <f>IF(AND('Mapa final'!#REF!="Baja",'Mapa final'!#REF!="Leve"),CONCATENATE("R",'Mapa final'!#REF!),"")</f>
        <v>#REF!</v>
      </c>
      <c r="Q36" s="243" t="e">
        <f>IF(AND('Mapa final'!#REF!="Baja",'Mapa final'!#REF!="Leve"),CONCATENATE("R",'Mapa final'!#REF!),"")</f>
        <v>#REF!</v>
      </c>
      <c r="R36" s="243" t="e">
        <f>IF(AND('Mapa final'!#REF!="Baja",'Mapa final'!#REF!="Leve"),CONCATENATE("R",'Mapa final'!#REF!),"")</f>
        <v>#REF!</v>
      </c>
      <c r="S36" s="244" t="e">
        <f>IF(AND('Mapa final'!#REF!="Baja",'Mapa final'!#REF!="Leve"),CONCATENATE("R",'Mapa final'!#REF!),"")</f>
        <v>#REF!</v>
      </c>
      <c r="T36" s="225" t="e">
        <f>IF(AND('Mapa final'!#REF!="Baja",'Mapa final'!#REF!="Menor"),CONCATENATE("R",'Mapa final'!#REF!),"")</f>
        <v>#REF!</v>
      </c>
      <c r="U36" s="180" t="e">
        <f>IF(AND('Mapa final'!#REF!="Baja",'Mapa final'!#REF!="Menor"),CONCATENATE("R",'Mapa final'!#REF!),"")</f>
        <v>#REF!</v>
      </c>
      <c r="V36" s="180" t="e">
        <f>IF(AND('Mapa final'!#REF!="Baja",'Mapa final'!#REF!="Menor"),CONCATENATE("R",'Mapa final'!#REF!),"")</f>
        <v>#REF!</v>
      </c>
      <c r="W36" s="180" t="e">
        <f>IF(AND('Mapa final'!#REF!="Baja",'Mapa final'!#REF!="Menor"),CONCATENATE("R",'Mapa final'!#REF!),"")</f>
        <v>#REF!</v>
      </c>
      <c r="X36" s="180" t="e">
        <f>IF(AND('Mapa final'!#REF!="Baja",'Mapa final'!#REF!="Menor"),CONCATENATE("R",'Mapa final'!#REF!),"")</f>
        <v>#REF!</v>
      </c>
      <c r="Y36" s="180" t="e">
        <f>IF(AND('Mapa final'!#REF!="Baja",'Mapa final'!#REF!="Menor"),CONCATENATE("R",'Mapa final'!#REF!),"")</f>
        <v>#REF!</v>
      </c>
      <c r="Z36" s="180" t="e">
        <f>IF(AND('Mapa final'!#REF!="Baja",'Mapa final'!#REF!="Menor"),CONCATENATE("R",'Mapa final'!#REF!),"")</f>
        <v>#REF!</v>
      </c>
      <c r="AA36" s="180" t="e">
        <f>IF(AND('Mapa final'!#REF!="Baja",'Mapa final'!#REF!="Menor"),CONCATENATE("R",'Mapa final'!#REF!),"")</f>
        <v>#REF!</v>
      </c>
      <c r="AB36" s="180" t="e">
        <f>IF(AND('Mapa final'!#REF!="Baja",'Mapa final'!#REF!="Menor"),CONCATENATE("R",'Mapa final'!#REF!),"")</f>
        <v>#REF!</v>
      </c>
      <c r="AC36" s="224" t="e">
        <f>IF(AND('Mapa final'!#REF!="Baja",'Mapa final'!#REF!="Menor"),CONCATENATE("R",'Mapa final'!#REF!),"")</f>
        <v>#REF!</v>
      </c>
      <c r="AD36" s="225" t="e">
        <f>IF(AND('Mapa final'!#REF!="Baja",'Mapa final'!#REF!="Moderado"),CONCATENATE("R",'Mapa final'!#REF!),"")</f>
        <v>#REF!</v>
      </c>
      <c r="AE36" s="180" t="e">
        <f>IF(AND('Mapa final'!#REF!="Baja",'Mapa final'!#REF!="Moderado"),CONCATENATE("R",'Mapa final'!#REF!),"")</f>
        <v>#REF!</v>
      </c>
      <c r="AF36" s="180" t="e">
        <f>IF(AND('Mapa final'!#REF!="Baja",'Mapa final'!#REF!="Moderado"),CONCATENATE("R",'Mapa final'!#REF!),"")</f>
        <v>#REF!</v>
      </c>
      <c r="AG36" s="180" t="e">
        <f>IF(AND('Mapa final'!#REF!="Baja",'Mapa final'!#REF!="Moderado"),CONCATENATE("R",'Mapa final'!#REF!),"")</f>
        <v>#REF!</v>
      </c>
      <c r="AH36" s="180" t="e">
        <f>IF(AND('Mapa final'!#REF!="Baja",'Mapa final'!#REF!="Moderado"),CONCATENATE("R",'Mapa final'!#REF!),"")</f>
        <v>#REF!</v>
      </c>
      <c r="AI36" s="180" t="e">
        <f>IF(AND('Mapa final'!#REF!="Baja",'Mapa final'!#REF!="Moderado"),CONCATENATE("R",'Mapa final'!#REF!),"")</f>
        <v>#REF!</v>
      </c>
      <c r="AJ36" s="180" t="e">
        <f>IF(AND('Mapa final'!#REF!="Baja",'Mapa final'!#REF!="Moderado"),CONCATENATE("R",'Mapa final'!#REF!),"")</f>
        <v>#REF!</v>
      </c>
      <c r="AK36" s="180" t="e">
        <f>IF(AND('Mapa final'!#REF!="Baja",'Mapa final'!#REF!="Moderado"),CONCATENATE("R",'Mapa final'!#REF!),"")</f>
        <v>#REF!</v>
      </c>
      <c r="AL36" s="180" t="e">
        <f>IF(AND('Mapa final'!#REF!="Baja",'Mapa final'!#REF!="Moderado"),CONCATENATE("R",'Mapa final'!#REF!),"")</f>
        <v>#REF!</v>
      </c>
      <c r="AM36" s="224" t="e">
        <f>IF(AND('Mapa final'!#REF!="Baja",'Mapa final'!#REF!="Moderado"),CONCATENATE("R",'Mapa final'!#REF!),"")</f>
        <v>#REF!</v>
      </c>
      <c r="AN36" s="245" t="e">
        <f>IF(AND('Mapa final'!#REF!="Baja",'Mapa final'!#REF!="Mayor"),CONCATENATE("R",'Mapa final'!#REF!),"")</f>
        <v>#REF!</v>
      </c>
      <c r="AO36" s="226" t="e">
        <f>IF(AND('Mapa final'!#REF!="Baja",'Mapa final'!#REF!="Mayor"),CONCATENATE("R",'Mapa final'!#REF!),"")</f>
        <v>#REF!</v>
      </c>
      <c r="AP36" s="226" t="e">
        <f>IF(AND('Mapa final'!#REF!="Baja",'Mapa final'!#REF!="Mayor"),CONCATENATE("R",'Mapa final'!#REF!),"")</f>
        <v>#REF!</v>
      </c>
      <c r="AQ36" s="226" t="e">
        <f>IF(AND('Mapa final'!#REF!="Baja",'Mapa final'!#REF!="Mayor"),CONCATENATE("R",'Mapa final'!#REF!),"")</f>
        <v>#REF!</v>
      </c>
      <c r="AR36" s="226" t="e">
        <f>IF(AND('Mapa final'!#REF!="Baja",'Mapa final'!#REF!="Mayor"),CONCATENATE("R",'Mapa final'!#REF!),"")</f>
        <v>#REF!</v>
      </c>
      <c r="AS36" s="226" t="e">
        <f>IF(AND('Mapa final'!#REF!="Baja",'Mapa final'!#REF!="Mayor"),CONCATENATE("R",'Mapa final'!#REF!),"")</f>
        <v>#REF!</v>
      </c>
      <c r="AT36" s="226" t="e">
        <f>IF(AND('Mapa final'!#REF!="Baja",'Mapa final'!#REF!="Mayor"),CONCATENATE("R",'Mapa final'!#REF!),"")</f>
        <v>#REF!</v>
      </c>
      <c r="AU36" s="226" t="e">
        <f>IF(AND('Mapa final'!#REF!="Baja",'Mapa final'!#REF!="Mayor"),CONCATENATE("R",'Mapa final'!#REF!),"")</f>
        <v>#REF!</v>
      </c>
      <c r="AV36" s="226" t="e">
        <f>IF(AND('Mapa final'!#REF!="Baja",'Mapa final'!#REF!="Mayor"),CONCATENATE("R",'Mapa final'!#REF!),"")</f>
        <v>#REF!</v>
      </c>
      <c r="AW36" s="227" t="e">
        <f>IF(AND('Mapa final'!#REF!="Baja",'Mapa final'!#REF!="Mayor"),CONCATENATE("R",'Mapa final'!#REF!),"")</f>
        <v>#REF!</v>
      </c>
      <c r="AX36" s="246" t="e">
        <f>IF(AND('Mapa final'!#REF!="Baja",'Mapa final'!#REF!="Catastrófico"),CONCATENATE("R",'Mapa final'!#REF!),"")</f>
        <v>#REF!</v>
      </c>
      <c r="AY36" s="228" t="e">
        <f>IF(AND('Mapa final'!#REF!="Baja",'Mapa final'!#REF!="Catastrófico"),CONCATENATE("R",'Mapa final'!#REF!),"")</f>
        <v>#REF!</v>
      </c>
      <c r="AZ36" s="228" t="e">
        <f>IF(AND('Mapa final'!#REF!="Baja",'Mapa final'!#REF!="Catastrófico"),CONCATENATE("R",'Mapa final'!#REF!),"")</f>
        <v>#REF!</v>
      </c>
      <c r="BA36" s="228" t="e">
        <f>IF(AND('Mapa final'!#REF!="Baja",'Mapa final'!#REF!="Catastrófico"),CONCATENATE("R",'Mapa final'!#REF!),"")</f>
        <v>#REF!</v>
      </c>
      <c r="BB36" s="228" t="e">
        <f>IF(AND('Mapa final'!#REF!="Baja",'Mapa final'!#REF!="Catastrófico"),CONCATENATE("R",'Mapa final'!#REF!),"")</f>
        <v>#REF!</v>
      </c>
      <c r="BC36" s="228" t="e">
        <f>IF(AND('Mapa final'!#REF!="Baja",'Mapa final'!#REF!="Catastrófico"),CONCATENATE("R",'Mapa final'!#REF!),"")</f>
        <v>#REF!</v>
      </c>
      <c r="BD36" s="228" t="e">
        <f>IF(AND('Mapa final'!#REF!="Baja",'Mapa final'!#REF!="Catastrófico"),CONCATENATE("R",'Mapa final'!#REF!),"")</f>
        <v>#REF!</v>
      </c>
      <c r="BE36" s="228" t="e">
        <f>IF(AND('Mapa final'!#REF!="Baja",'Mapa final'!#REF!="Catastrófico"),CONCATENATE("R",'Mapa final'!#REF!),"")</f>
        <v>#REF!</v>
      </c>
      <c r="BF36" s="228" t="e">
        <f>IF(AND('Mapa final'!#REF!="Baja",'Mapa final'!#REF!="Catastrófico"),CONCATENATE("R",'Mapa final'!#REF!),"")</f>
        <v>#REF!</v>
      </c>
      <c r="BG36" s="229" t="e">
        <f>IF(AND('Mapa final'!#REF!="Baja",'Mapa final'!#REF!="Catastrófico"),CONCATENATE("R",'Mapa final'!#REF!),"")</f>
        <v>#REF!</v>
      </c>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row>
    <row r="37" spans="1:119" ht="70" customHeight="1">
      <c r="A37" s="32"/>
      <c r="B37" s="507"/>
      <c r="C37" s="507"/>
      <c r="D37" s="508"/>
      <c r="E37" s="501"/>
      <c r="F37" s="502"/>
      <c r="G37" s="502"/>
      <c r="H37" s="502"/>
      <c r="I37" s="502"/>
      <c r="J37" s="242" t="e">
        <f>IF(AND('Mapa final'!#REF!="Baja",'Mapa final'!#REF!="Leve"),CONCATENATE("R",'Mapa final'!#REF!),"")</f>
        <v>#REF!</v>
      </c>
      <c r="K37" s="243" t="e">
        <f>IF(AND('Mapa final'!#REF!="Baja",'Mapa final'!#REF!="Leve"),CONCATENATE("R",'Mapa final'!#REF!),"")</f>
        <v>#REF!</v>
      </c>
      <c r="L37" s="243" t="e">
        <f>IF(AND('Mapa final'!#REF!="Baja",'Mapa final'!#REF!="Leve"),CONCATENATE("R",'Mapa final'!#REF!),"")</f>
        <v>#REF!</v>
      </c>
      <c r="M37" s="243" t="e">
        <f>IF(AND('Mapa final'!#REF!="Baja",'Mapa final'!#REF!="Leve"),CONCATENATE("R",'Mapa final'!#REF!),"")</f>
        <v>#REF!</v>
      </c>
      <c r="N37" s="243" t="e">
        <f>IF(AND('Mapa final'!#REF!="Baja",'Mapa final'!#REF!="Leve"),CONCATENATE("R",'Mapa final'!#REF!),"")</f>
        <v>#REF!</v>
      </c>
      <c r="O37" s="243" t="e">
        <f>IF(AND('Mapa final'!#REF!="Baja",'Mapa final'!#REF!="Leve"),CONCATENATE("R",'Mapa final'!#REF!),"")</f>
        <v>#REF!</v>
      </c>
      <c r="P37" s="243" t="e">
        <f>IF(AND('Mapa final'!#REF!="Baja",'Mapa final'!#REF!="Leve"),CONCATENATE("R",'Mapa final'!#REF!),"")</f>
        <v>#REF!</v>
      </c>
      <c r="Q37" s="243" t="e">
        <f>IF(AND('Mapa final'!#REF!="Baja",'Mapa final'!#REF!="Leve"),CONCATENATE("R",'Mapa final'!#REF!),"")</f>
        <v>#REF!</v>
      </c>
      <c r="R37" s="243" t="e">
        <f>IF(AND('Mapa final'!#REF!="Baja",'Mapa final'!#REF!="Leve"),CONCATENATE("R",'Mapa final'!#REF!),"")</f>
        <v>#REF!</v>
      </c>
      <c r="S37" s="244" t="e">
        <f>IF(AND('Mapa final'!#REF!="Baja",'Mapa final'!#REF!="Leve"),CONCATENATE("R",'Mapa final'!#REF!),"")</f>
        <v>#REF!</v>
      </c>
      <c r="T37" s="225" t="e">
        <f>IF(AND('Mapa final'!#REF!="Baja",'Mapa final'!#REF!="Menor"),CONCATENATE("R",'Mapa final'!#REF!),"")</f>
        <v>#REF!</v>
      </c>
      <c r="U37" s="180" t="e">
        <f>IF(AND('Mapa final'!#REF!="Baja",'Mapa final'!#REF!="Menor"),CONCATENATE("R",'Mapa final'!#REF!),"")</f>
        <v>#REF!</v>
      </c>
      <c r="V37" s="180" t="e">
        <f>IF(AND('Mapa final'!#REF!="Baja",'Mapa final'!#REF!="Menor"),CONCATENATE("R",'Mapa final'!#REF!),"")</f>
        <v>#REF!</v>
      </c>
      <c r="W37" s="180" t="e">
        <f>IF(AND('Mapa final'!#REF!="Baja",'Mapa final'!#REF!="Menor"),CONCATENATE("R",'Mapa final'!#REF!),"")</f>
        <v>#REF!</v>
      </c>
      <c r="X37" s="180" t="e">
        <f>IF(AND('Mapa final'!#REF!="Baja",'Mapa final'!#REF!="Menor"),CONCATENATE("R",'Mapa final'!#REF!),"")</f>
        <v>#REF!</v>
      </c>
      <c r="Y37" s="180" t="e">
        <f>IF(AND('Mapa final'!#REF!="Baja",'Mapa final'!#REF!="Menor"),CONCATENATE("R",'Mapa final'!#REF!),"")</f>
        <v>#REF!</v>
      </c>
      <c r="Z37" s="180" t="e">
        <f>IF(AND('Mapa final'!#REF!="Baja",'Mapa final'!#REF!="Menor"),CONCATENATE("R",'Mapa final'!#REF!),"")</f>
        <v>#REF!</v>
      </c>
      <c r="AA37" s="180" t="e">
        <f>IF(AND('Mapa final'!#REF!="Baja",'Mapa final'!#REF!="Menor"),CONCATENATE("R",'Mapa final'!#REF!),"")</f>
        <v>#REF!</v>
      </c>
      <c r="AB37" s="180" t="e">
        <f>IF(AND('Mapa final'!#REF!="Baja",'Mapa final'!#REF!="Menor"),CONCATENATE("R",'Mapa final'!#REF!),"")</f>
        <v>#REF!</v>
      </c>
      <c r="AC37" s="224" t="e">
        <f>IF(AND('Mapa final'!#REF!="Baja",'Mapa final'!#REF!="Menor"),CONCATENATE("R",'Mapa final'!#REF!),"")</f>
        <v>#REF!</v>
      </c>
      <c r="AD37" s="225" t="e">
        <f>IF(AND('Mapa final'!#REF!="Baja",'Mapa final'!#REF!="Moderado"),CONCATENATE("R",'Mapa final'!#REF!),"")</f>
        <v>#REF!</v>
      </c>
      <c r="AE37" s="180" t="e">
        <f>IF(AND('Mapa final'!#REF!="Baja",'Mapa final'!#REF!="Moderado"),CONCATENATE("R",'Mapa final'!#REF!),"")</f>
        <v>#REF!</v>
      </c>
      <c r="AF37" s="180" t="e">
        <f>IF(AND('Mapa final'!#REF!="Baja",'Mapa final'!#REF!="Moderado"),CONCATENATE("R",'Mapa final'!#REF!),"")</f>
        <v>#REF!</v>
      </c>
      <c r="AG37" s="180" t="e">
        <f>IF(AND('Mapa final'!#REF!="Baja",'Mapa final'!#REF!="Moderado"),CONCATENATE("R",'Mapa final'!#REF!),"")</f>
        <v>#REF!</v>
      </c>
      <c r="AH37" s="180" t="e">
        <f>IF(AND('Mapa final'!#REF!="Baja",'Mapa final'!#REF!="Moderado"),CONCATENATE("R",'Mapa final'!#REF!),"")</f>
        <v>#REF!</v>
      </c>
      <c r="AI37" s="180" t="e">
        <f>IF(AND('Mapa final'!#REF!="Baja",'Mapa final'!#REF!="Moderado"),CONCATENATE("R",'Mapa final'!#REF!),"")</f>
        <v>#REF!</v>
      </c>
      <c r="AJ37" s="180" t="e">
        <f>IF(AND('Mapa final'!#REF!="Baja",'Mapa final'!#REF!="Moderado"),CONCATENATE("R",'Mapa final'!#REF!),"")</f>
        <v>#REF!</v>
      </c>
      <c r="AK37" s="180" t="e">
        <f>IF(AND('Mapa final'!#REF!="Baja",'Mapa final'!#REF!="Moderado"),CONCATENATE("R",'Mapa final'!#REF!),"")</f>
        <v>#REF!</v>
      </c>
      <c r="AL37" s="180" t="e">
        <f>IF(AND('Mapa final'!#REF!="Baja",'Mapa final'!#REF!="Moderado"),CONCATENATE("R",'Mapa final'!#REF!),"")</f>
        <v>#REF!</v>
      </c>
      <c r="AM37" s="224" t="e">
        <f>IF(AND('Mapa final'!#REF!="Baja",'Mapa final'!#REF!="Moderado"),CONCATENATE("R",'Mapa final'!#REF!),"")</f>
        <v>#REF!</v>
      </c>
      <c r="AN37" s="245" t="e">
        <f>IF(AND('Mapa final'!#REF!="Baja",'Mapa final'!#REF!="Mayor"),CONCATENATE("R",'Mapa final'!#REF!),"")</f>
        <v>#REF!</v>
      </c>
      <c r="AO37" s="226" t="e">
        <f>IF(AND('Mapa final'!#REF!="Baja",'Mapa final'!#REF!="Mayor"),CONCATENATE("R",'Mapa final'!#REF!),"")</f>
        <v>#REF!</v>
      </c>
      <c r="AP37" s="226" t="e">
        <f>IF(AND('Mapa final'!#REF!="Baja",'Mapa final'!#REF!="Mayor"),CONCATENATE("R",'Mapa final'!#REF!),"")</f>
        <v>#REF!</v>
      </c>
      <c r="AQ37" s="226" t="e">
        <f>IF(AND('Mapa final'!#REF!="Baja",'Mapa final'!#REF!="Mayor"),CONCATENATE("R",'Mapa final'!#REF!),"")</f>
        <v>#REF!</v>
      </c>
      <c r="AR37" s="226" t="e">
        <f>IF(AND('Mapa final'!#REF!="Baja",'Mapa final'!#REF!="Mayor"),CONCATENATE("R",'Mapa final'!#REF!),"")</f>
        <v>#REF!</v>
      </c>
      <c r="AS37" s="226" t="e">
        <f>IF(AND('Mapa final'!#REF!="Baja",'Mapa final'!#REF!="Mayor"),CONCATENATE("R",'Mapa final'!#REF!),"")</f>
        <v>#REF!</v>
      </c>
      <c r="AT37" s="226" t="e">
        <f>IF(AND('Mapa final'!#REF!="Baja",'Mapa final'!#REF!="Mayor"),CONCATENATE("R",'Mapa final'!#REF!),"")</f>
        <v>#REF!</v>
      </c>
      <c r="AU37" s="226" t="e">
        <f>IF(AND('Mapa final'!#REF!="Baja",'Mapa final'!#REF!="Mayor"),CONCATENATE("R",'Mapa final'!#REF!),"")</f>
        <v>#REF!</v>
      </c>
      <c r="AV37" s="226" t="e">
        <f>IF(AND('Mapa final'!#REF!="Baja",'Mapa final'!#REF!="Mayor"),CONCATENATE("R",'Mapa final'!#REF!),"")</f>
        <v>#REF!</v>
      </c>
      <c r="AW37" s="227" t="e">
        <f>IF(AND('Mapa final'!#REF!="Baja",'Mapa final'!#REF!="Mayor"),CONCATENATE("R",'Mapa final'!#REF!),"")</f>
        <v>#REF!</v>
      </c>
      <c r="AX37" s="246" t="e">
        <f>IF(AND('Mapa final'!#REF!="Baja",'Mapa final'!#REF!="Catastrófico"),CONCATENATE("R",'Mapa final'!#REF!),"")</f>
        <v>#REF!</v>
      </c>
      <c r="AY37" s="228" t="e">
        <f>IF(AND('Mapa final'!#REF!="Baja",'Mapa final'!#REF!="Catastrófico"),CONCATENATE("R",'Mapa final'!#REF!),"")</f>
        <v>#REF!</v>
      </c>
      <c r="AZ37" s="228" t="e">
        <f>IF(AND('Mapa final'!#REF!="Baja",'Mapa final'!#REF!="Catastrófico"),CONCATENATE("R",'Mapa final'!#REF!),"")</f>
        <v>#REF!</v>
      </c>
      <c r="BA37" s="228" t="e">
        <f>IF(AND('Mapa final'!#REF!="Baja",'Mapa final'!#REF!="Catastrófico"),CONCATENATE("R",'Mapa final'!#REF!),"")</f>
        <v>#REF!</v>
      </c>
      <c r="BB37" s="228" t="e">
        <f>IF(AND('Mapa final'!#REF!="Baja",'Mapa final'!#REF!="Catastrófico"),CONCATENATE("R",'Mapa final'!#REF!),"")</f>
        <v>#REF!</v>
      </c>
      <c r="BC37" s="228" t="e">
        <f>IF(AND('Mapa final'!#REF!="Baja",'Mapa final'!#REF!="Catastrófico"),CONCATENATE("R",'Mapa final'!#REF!),"")</f>
        <v>#REF!</v>
      </c>
      <c r="BD37" s="228" t="e">
        <f>IF(AND('Mapa final'!#REF!="Baja",'Mapa final'!#REF!="Catastrófico"),CONCATENATE("R",'Mapa final'!#REF!),"")</f>
        <v>#REF!</v>
      </c>
      <c r="BE37" s="228" t="e">
        <f>IF(AND('Mapa final'!#REF!="Baja",'Mapa final'!#REF!="Catastrófico"),CONCATENATE("R",'Mapa final'!#REF!),"")</f>
        <v>#REF!</v>
      </c>
      <c r="BF37" s="228" t="e">
        <f>IF(AND('Mapa final'!#REF!="Baja",'Mapa final'!#REF!="Catastrófico"),CONCATENATE("R",'Mapa final'!#REF!),"")</f>
        <v>#REF!</v>
      </c>
      <c r="BG37" s="229" t="e">
        <f>IF(AND('Mapa final'!#REF!="Baja",'Mapa final'!#REF!="Catastrófico"),CONCATENATE("R",'Mapa final'!#REF!),"")</f>
        <v>#REF!</v>
      </c>
      <c r="BH37" s="32"/>
      <c r="BI37" s="489" t="s">
        <v>145</v>
      </c>
      <c r="BJ37" s="490"/>
      <c r="BK37" s="490"/>
      <c r="BL37" s="490"/>
      <c r="BM37" s="490"/>
      <c r="BN37" s="491"/>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row>
    <row r="38" spans="1:119" ht="70" customHeight="1">
      <c r="A38" s="32"/>
      <c r="B38" s="507"/>
      <c r="C38" s="507"/>
      <c r="D38" s="508"/>
      <c r="E38" s="501"/>
      <c r="F38" s="502"/>
      <c r="G38" s="502"/>
      <c r="H38" s="502"/>
      <c r="I38" s="502"/>
      <c r="J38" s="242" t="e">
        <f>IF(AND('Mapa final'!#REF!="Baja",'Mapa final'!#REF!="Leve"),CONCATENATE("R",'Mapa final'!#REF!),"")</f>
        <v>#REF!</v>
      </c>
      <c r="K38" s="243" t="e">
        <f>IF(AND('Mapa final'!#REF!="Baja",'Mapa final'!#REF!="Leve"),CONCATENATE("R",'Mapa final'!#REF!),"")</f>
        <v>#REF!</v>
      </c>
      <c r="L38" s="243" t="e">
        <f>IF(AND('Mapa final'!#REF!="Baja",'Mapa final'!#REF!="Leve"),CONCATENATE("R",'Mapa final'!#REF!),"")</f>
        <v>#REF!</v>
      </c>
      <c r="M38" s="243" t="e">
        <f>IF(AND('Mapa final'!#REF!="Baja",'Mapa final'!#REF!="Leve"),CONCATENATE("R",'Mapa final'!#REF!),"")</f>
        <v>#REF!</v>
      </c>
      <c r="N38" s="243" t="e">
        <f>IF(AND('Mapa final'!#REF!="Baja",'Mapa final'!#REF!="Leve"),CONCATENATE("R",'Mapa final'!#REF!),"")</f>
        <v>#REF!</v>
      </c>
      <c r="O38" s="243" t="e">
        <f>IF(AND('Mapa final'!#REF!="Baja",'Mapa final'!#REF!="Leve"),CONCATENATE("R",'Mapa final'!#REF!),"")</f>
        <v>#REF!</v>
      </c>
      <c r="P38" s="243" t="e">
        <f>IF(AND('Mapa final'!#REF!="Baja",'Mapa final'!#REF!="Leve"),CONCATENATE("R",'Mapa final'!#REF!),"")</f>
        <v>#REF!</v>
      </c>
      <c r="Q38" s="243" t="e">
        <f>IF(AND('Mapa final'!#REF!="Baja",'Mapa final'!#REF!="Leve"),CONCATENATE("R",'Mapa final'!#REF!),"")</f>
        <v>#REF!</v>
      </c>
      <c r="R38" s="243" t="e">
        <f>IF(AND('Mapa final'!#REF!="Baja",'Mapa final'!#REF!="Leve"),CONCATENATE("R",'Mapa final'!#REF!),"")</f>
        <v>#REF!</v>
      </c>
      <c r="S38" s="244" t="e">
        <f>IF(AND('Mapa final'!#REF!="Baja",'Mapa final'!#REF!="Leve"),CONCATENATE("R",'Mapa final'!#REF!),"")</f>
        <v>#REF!</v>
      </c>
      <c r="T38" s="225" t="e">
        <f>IF(AND('Mapa final'!#REF!="Baja",'Mapa final'!#REF!="Menor"),CONCATENATE("R",'Mapa final'!#REF!),"")</f>
        <v>#REF!</v>
      </c>
      <c r="U38" s="180" t="e">
        <f>IF(AND('Mapa final'!#REF!="Baja",'Mapa final'!#REF!="Menor"),CONCATENATE("R",'Mapa final'!#REF!),"")</f>
        <v>#REF!</v>
      </c>
      <c r="V38" s="180" t="e">
        <f>IF(AND('Mapa final'!#REF!="Baja",'Mapa final'!#REF!="Menor"),CONCATENATE("R",'Mapa final'!#REF!),"")</f>
        <v>#REF!</v>
      </c>
      <c r="W38" s="180" t="e">
        <f>IF(AND('Mapa final'!#REF!="Baja",'Mapa final'!#REF!="Menor"),CONCATENATE("R",'Mapa final'!#REF!),"")</f>
        <v>#REF!</v>
      </c>
      <c r="X38" s="180" t="e">
        <f>IF(AND('Mapa final'!#REF!="Baja",'Mapa final'!#REF!="Menor"),CONCATENATE("R",'Mapa final'!#REF!),"")</f>
        <v>#REF!</v>
      </c>
      <c r="Y38" s="180" t="e">
        <f>IF(AND('Mapa final'!#REF!="Baja",'Mapa final'!#REF!="Menor"),CONCATENATE("R",'Mapa final'!#REF!),"")</f>
        <v>#REF!</v>
      </c>
      <c r="Z38" s="180" t="e">
        <f>IF(AND('Mapa final'!#REF!="Baja",'Mapa final'!#REF!="Menor"),CONCATENATE("R",'Mapa final'!#REF!),"")</f>
        <v>#REF!</v>
      </c>
      <c r="AA38" s="180" t="e">
        <f>IF(AND('Mapa final'!#REF!="Baja",'Mapa final'!#REF!="Menor"),CONCATENATE("R",'Mapa final'!#REF!),"")</f>
        <v>#REF!</v>
      </c>
      <c r="AB38" s="180" t="e">
        <f>IF(AND('Mapa final'!#REF!="Baja",'Mapa final'!#REF!="Menor"),CONCATENATE("R",'Mapa final'!#REF!),"")</f>
        <v>#REF!</v>
      </c>
      <c r="AC38" s="224" t="e">
        <f>IF(AND('Mapa final'!#REF!="Baja",'Mapa final'!#REF!="Menor"),CONCATENATE("R",'Mapa final'!#REF!),"")</f>
        <v>#REF!</v>
      </c>
      <c r="AD38" s="225" t="e">
        <f>IF(AND('Mapa final'!#REF!="Baja",'Mapa final'!#REF!="Moderado"),CONCATENATE("R",'Mapa final'!#REF!),"")</f>
        <v>#REF!</v>
      </c>
      <c r="AE38" s="180" t="e">
        <f>IF(AND('Mapa final'!#REF!="Baja",'Mapa final'!#REF!="Moderado"),CONCATENATE("R",'Mapa final'!#REF!),"")</f>
        <v>#REF!</v>
      </c>
      <c r="AF38" s="180" t="e">
        <f>IF(AND('Mapa final'!#REF!="Baja",'Mapa final'!#REF!="Moderado"),CONCATENATE("R",'Mapa final'!#REF!),"")</f>
        <v>#REF!</v>
      </c>
      <c r="AG38" s="180" t="e">
        <f>IF(AND('Mapa final'!#REF!="Baja",'Mapa final'!#REF!="Moderado"),CONCATENATE("R",'Mapa final'!#REF!),"")</f>
        <v>#REF!</v>
      </c>
      <c r="AH38" s="180" t="e">
        <f>IF(AND('Mapa final'!#REF!="Baja",'Mapa final'!#REF!="Moderado"),CONCATENATE("R",'Mapa final'!#REF!),"")</f>
        <v>#REF!</v>
      </c>
      <c r="AI38" s="180" t="e">
        <f>IF(AND('Mapa final'!#REF!="Baja",'Mapa final'!#REF!="Moderado"),CONCATENATE("R",'Mapa final'!#REF!),"")</f>
        <v>#REF!</v>
      </c>
      <c r="AJ38" s="180" t="e">
        <f>IF(AND('Mapa final'!#REF!="Baja",'Mapa final'!#REF!="Moderado"),CONCATENATE("R",'Mapa final'!#REF!),"")</f>
        <v>#REF!</v>
      </c>
      <c r="AK38" s="180" t="e">
        <f>IF(AND('Mapa final'!#REF!="Baja",'Mapa final'!#REF!="Moderado"),CONCATENATE("R",'Mapa final'!#REF!),"")</f>
        <v>#REF!</v>
      </c>
      <c r="AL38" s="180" t="e">
        <f>IF(AND('Mapa final'!#REF!="Baja",'Mapa final'!#REF!="Moderado"),CONCATENATE("R",'Mapa final'!#REF!),"")</f>
        <v>#REF!</v>
      </c>
      <c r="AM38" s="224" t="e">
        <f>IF(AND('Mapa final'!#REF!="Baja",'Mapa final'!#REF!="Moderado"),CONCATENATE("R",'Mapa final'!#REF!),"")</f>
        <v>#REF!</v>
      </c>
      <c r="AN38" s="245" t="e">
        <f>IF(AND('Mapa final'!#REF!="Baja",'Mapa final'!#REF!="Mayor"),CONCATENATE("R",'Mapa final'!#REF!),"")</f>
        <v>#REF!</v>
      </c>
      <c r="AO38" s="226" t="e">
        <f>IF(AND('Mapa final'!#REF!="Baja",'Mapa final'!#REF!="Mayor"),CONCATENATE("R",'Mapa final'!#REF!),"")</f>
        <v>#REF!</v>
      </c>
      <c r="AP38" s="226" t="e">
        <f>IF(AND('Mapa final'!#REF!="Baja",'Mapa final'!#REF!="Mayor"),CONCATENATE("R",'Mapa final'!#REF!),"")</f>
        <v>#REF!</v>
      </c>
      <c r="AQ38" s="226" t="e">
        <f>IF(AND('Mapa final'!#REF!="Baja",'Mapa final'!#REF!="Mayor"),CONCATENATE("R",'Mapa final'!#REF!),"")</f>
        <v>#REF!</v>
      </c>
      <c r="AR38" s="226" t="e">
        <f>IF(AND('Mapa final'!#REF!="Baja",'Mapa final'!#REF!="Mayor"),CONCATENATE("R",'Mapa final'!#REF!),"")</f>
        <v>#REF!</v>
      </c>
      <c r="AS38" s="226" t="e">
        <f>IF(AND('Mapa final'!#REF!="Baja",'Mapa final'!#REF!="Mayor"),CONCATENATE("R",'Mapa final'!#REF!),"")</f>
        <v>#REF!</v>
      </c>
      <c r="AT38" s="226" t="e">
        <f>IF(AND('Mapa final'!#REF!="Baja",'Mapa final'!#REF!="Mayor"),CONCATENATE("R",'Mapa final'!#REF!),"")</f>
        <v>#REF!</v>
      </c>
      <c r="AU38" s="226" t="e">
        <f>IF(AND('Mapa final'!#REF!="Baja",'Mapa final'!#REF!="Mayor"),CONCATENATE("R",'Mapa final'!#REF!),"")</f>
        <v>#REF!</v>
      </c>
      <c r="AV38" s="226" t="e">
        <f>IF(AND('Mapa final'!#REF!="Baja",'Mapa final'!#REF!="Mayor"),CONCATENATE("R",'Mapa final'!#REF!),"")</f>
        <v>#REF!</v>
      </c>
      <c r="AW38" s="227" t="e">
        <f>IF(AND('Mapa final'!#REF!="Baja",'Mapa final'!#REF!="Mayor"),CONCATENATE("R",'Mapa final'!#REF!),"")</f>
        <v>#REF!</v>
      </c>
      <c r="AX38" s="246" t="e">
        <f>IF(AND('Mapa final'!#REF!="Baja",'Mapa final'!#REF!="Catastrófico"),CONCATENATE("R",'Mapa final'!#REF!),"")</f>
        <v>#REF!</v>
      </c>
      <c r="AY38" s="228" t="e">
        <f>IF(AND('Mapa final'!#REF!="Baja",'Mapa final'!#REF!="Catastrófico"),CONCATENATE("R",'Mapa final'!#REF!),"")</f>
        <v>#REF!</v>
      </c>
      <c r="AZ38" s="228" t="e">
        <f>IF(AND('Mapa final'!#REF!="Baja",'Mapa final'!#REF!="Catastrófico"),CONCATENATE("R",'Mapa final'!#REF!),"")</f>
        <v>#REF!</v>
      </c>
      <c r="BA38" s="228" t="e">
        <f>IF(AND('Mapa final'!#REF!="Baja",'Mapa final'!#REF!="Catastrófico"),CONCATENATE("R",'Mapa final'!#REF!),"")</f>
        <v>#REF!</v>
      </c>
      <c r="BB38" s="228" t="e">
        <f>IF(AND('Mapa final'!#REF!="Baja",'Mapa final'!#REF!="Catastrófico"),CONCATENATE("R",'Mapa final'!#REF!),"")</f>
        <v>#REF!</v>
      </c>
      <c r="BC38" s="228" t="e">
        <f>IF(AND('Mapa final'!#REF!="Baja",'Mapa final'!#REF!="Catastrófico"),CONCATENATE("R",'Mapa final'!#REF!),"")</f>
        <v>#REF!</v>
      </c>
      <c r="BD38" s="228" t="e">
        <f>IF(AND('Mapa final'!#REF!="Baja",'Mapa final'!#REF!="Catastrófico"),CONCATENATE("R",'Mapa final'!#REF!),"")</f>
        <v>#REF!</v>
      </c>
      <c r="BE38" s="228" t="e">
        <f>IF(AND('Mapa final'!#REF!="Baja",'Mapa final'!#REF!="Catastrófico"),CONCATENATE("R",'Mapa final'!#REF!),"")</f>
        <v>#REF!</v>
      </c>
      <c r="BF38" s="228" t="e">
        <f>IF(AND('Mapa final'!#REF!="Baja",'Mapa final'!#REF!="Catastrófico"),CONCATENATE("R",'Mapa final'!#REF!),"")</f>
        <v>#REF!</v>
      </c>
      <c r="BG38" s="229" t="e">
        <f>IF(AND('Mapa final'!#REF!="Baja",'Mapa final'!#REF!="Catastrófico"),CONCATENATE("R",'Mapa final'!#REF!),"")</f>
        <v>#REF!</v>
      </c>
      <c r="BH38" s="32"/>
      <c r="BI38" s="492"/>
      <c r="BJ38" s="493"/>
      <c r="BK38" s="493"/>
      <c r="BL38" s="493"/>
      <c r="BM38" s="493"/>
      <c r="BN38" s="494"/>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row>
    <row r="39" spans="1:119" ht="70" customHeight="1">
      <c r="A39" s="32"/>
      <c r="B39" s="507"/>
      <c r="C39" s="507"/>
      <c r="D39" s="508"/>
      <c r="E39" s="501"/>
      <c r="F39" s="502"/>
      <c r="G39" s="502"/>
      <c r="H39" s="502"/>
      <c r="I39" s="502"/>
      <c r="J39" s="242" t="e">
        <f>IF(AND('Mapa final'!#REF!="Baja",'Mapa final'!#REF!="Leve"),CONCATENATE("R",'Mapa final'!#REF!),"")</f>
        <v>#REF!</v>
      </c>
      <c r="K39" s="243" t="e">
        <f>IF(AND('Mapa final'!#REF!="Baja",'Mapa final'!#REF!="Leve"),CONCATENATE("R",'Mapa final'!#REF!),"")</f>
        <v>#REF!</v>
      </c>
      <c r="L39" s="243" t="e">
        <f>IF(AND('Mapa final'!#REF!="Baja",'Mapa final'!#REF!="Leve"),CONCATENATE("R",'Mapa final'!#REF!),"")</f>
        <v>#REF!</v>
      </c>
      <c r="M39" s="243" t="e">
        <f>IF(AND('Mapa final'!#REF!="Baja",'Mapa final'!#REF!="Leve"),CONCATENATE("R",'Mapa final'!#REF!),"")</f>
        <v>#REF!</v>
      </c>
      <c r="N39" s="243" t="e">
        <f>IF(AND('Mapa final'!#REF!="Baja",'Mapa final'!#REF!="Leve"),CONCATENATE("R",'Mapa final'!#REF!),"")</f>
        <v>#REF!</v>
      </c>
      <c r="O39" s="243" t="e">
        <f>IF(AND('Mapa final'!#REF!="Baja",'Mapa final'!#REF!="Leve"),CONCATENATE("R",'Mapa final'!#REF!),"")</f>
        <v>#REF!</v>
      </c>
      <c r="P39" s="243" t="e">
        <f>IF(AND('Mapa final'!#REF!="Baja",'Mapa final'!#REF!="Leve"),CONCATENATE("R",'Mapa final'!#REF!),"")</f>
        <v>#REF!</v>
      </c>
      <c r="Q39" s="243" t="e">
        <f>IF(AND('Mapa final'!#REF!="Baja",'Mapa final'!#REF!="Leve"),CONCATENATE("R",'Mapa final'!#REF!),"")</f>
        <v>#REF!</v>
      </c>
      <c r="R39" s="243" t="e">
        <f>IF(AND('Mapa final'!#REF!="Baja",'Mapa final'!#REF!="Leve"),CONCATENATE("R",'Mapa final'!#REF!),"")</f>
        <v>#REF!</v>
      </c>
      <c r="S39" s="244" t="e">
        <f>IF(AND('Mapa final'!#REF!="Baja",'Mapa final'!#REF!="Leve"),CONCATENATE("R",'Mapa final'!#REF!),"")</f>
        <v>#REF!</v>
      </c>
      <c r="T39" s="225" t="e">
        <f>IF(AND('Mapa final'!#REF!="Baja",'Mapa final'!#REF!="Menor"),CONCATENATE("R",'Mapa final'!#REF!),"")</f>
        <v>#REF!</v>
      </c>
      <c r="U39" s="180" t="e">
        <f>IF(AND('Mapa final'!#REF!="Baja",'Mapa final'!#REF!="Menor"),CONCATENATE("R",'Mapa final'!#REF!),"")</f>
        <v>#REF!</v>
      </c>
      <c r="V39" s="180" t="e">
        <f>IF(AND('Mapa final'!#REF!="Baja",'Mapa final'!#REF!="Menor"),CONCATENATE("R",'Mapa final'!#REF!),"")</f>
        <v>#REF!</v>
      </c>
      <c r="W39" s="180" t="e">
        <f>IF(AND('Mapa final'!#REF!="Baja",'Mapa final'!#REF!="Menor"),CONCATENATE("R",'Mapa final'!#REF!),"")</f>
        <v>#REF!</v>
      </c>
      <c r="X39" s="180" t="e">
        <f>IF(AND('Mapa final'!#REF!="Baja",'Mapa final'!#REF!="Menor"),CONCATENATE("R",'Mapa final'!#REF!),"")</f>
        <v>#REF!</v>
      </c>
      <c r="Y39" s="180" t="e">
        <f>IF(AND('Mapa final'!#REF!="Baja",'Mapa final'!#REF!="Menor"),CONCATENATE("R",'Mapa final'!#REF!),"")</f>
        <v>#REF!</v>
      </c>
      <c r="Z39" s="180" t="e">
        <f>IF(AND('Mapa final'!#REF!="Baja",'Mapa final'!#REF!="Menor"),CONCATENATE("R",'Mapa final'!#REF!),"")</f>
        <v>#REF!</v>
      </c>
      <c r="AA39" s="180" t="e">
        <f>IF(AND('Mapa final'!#REF!="Baja",'Mapa final'!#REF!="Menor"),CONCATENATE("R",'Mapa final'!#REF!),"")</f>
        <v>#REF!</v>
      </c>
      <c r="AB39" s="180" t="e">
        <f>IF(AND('Mapa final'!#REF!="Baja",'Mapa final'!#REF!="Menor"),CONCATENATE("R",'Mapa final'!#REF!),"")</f>
        <v>#REF!</v>
      </c>
      <c r="AC39" s="224" t="e">
        <f>IF(AND('Mapa final'!#REF!="Baja",'Mapa final'!#REF!="Menor"),CONCATENATE("R",'Mapa final'!#REF!),"")</f>
        <v>#REF!</v>
      </c>
      <c r="AD39" s="225" t="e">
        <f>IF(AND('Mapa final'!#REF!="Baja",'Mapa final'!#REF!="Moderado"),CONCATENATE("R",'Mapa final'!#REF!),"")</f>
        <v>#REF!</v>
      </c>
      <c r="AE39" s="180" t="e">
        <f>IF(AND('Mapa final'!#REF!="Baja",'Mapa final'!#REF!="Moderado"),CONCATENATE("R",'Mapa final'!#REF!),"")</f>
        <v>#REF!</v>
      </c>
      <c r="AF39" s="180" t="e">
        <f>IF(AND('Mapa final'!#REF!="Baja",'Mapa final'!#REF!="Moderado"),CONCATENATE("R",'Mapa final'!#REF!),"")</f>
        <v>#REF!</v>
      </c>
      <c r="AG39" s="180" t="e">
        <f>IF(AND('Mapa final'!#REF!="Baja",'Mapa final'!#REF!="Moderado"),CONCATENATE("R",'Mapa final'!#REF!),"")</f>
        <v>#REF!</v>
      </c>
      <c r="AH39" s="180" t="e">
        <f>IF(AND('Mapa final'!#REF!="Baja",'Mapa final'!#REF!="Moderado"),CONCATENATE("R",'Mapa final'!#REF!),"")</f>
        <v>#REF!</v>
      </c>
      <c r="AI39" s="180" t="e">
        <f>IF(AND('Mapa final'!#REF!="Baja",'Mapa final'!#REF!="Moderado"),CONCATENATE("R",'Mapa final'!#REF!),"")</f>
        <v>#REF!</v>
      </c>
      <c r="AJ39" s="180" t="e">
        <f>IF(AND('Mapa final'!#REF!="Baja",'Mapa final'!#REF!="Moderado"),CONCATENATE("R",'Mapa final'!#REF!),"")</f>
        <v>#REF!</v>
      </c>
      <c r="AK39" s="180" t="e">
        <f>IF(AND('Mapa final'!#REF!="Baja",'Mapa final'!#REF!="Moderado"),CONCATENATE("R",'Mapa final'!#REF!),"")</f>
        <v>#REF!</v>
      </c>
      <c r="AL39" s="180" t="e">
        <f>IF(AND('Mapa final'!#REF!="Baja",'Mapa final'!#REF!="Moderado"),CONCATENATE("R",'Mapa final'!#REF!),"")</f>
        <v>#REF!</v>
      </c>
      <c r="AM39" s="224" t="e">
        <f>IF(AND('Mapa final'!#REF!="Baja",'Mapa final'!#REF!="Moderado"),CONCATENATE("R",'Mapa final'!#REF!),"")</f>
        <v>#REF!</v>
      </c>
      <c r="AN39" s="245" t="e">
        <f>IF(AND('Mapa final'!#REF!="Baja",'Mapa final'!#REF!="Mayor"),CONCATENATE("R",'Mapa final'!#REF!),"")</f>
        <v>#REF!</v>
      </c>
      <c r="AO39" s="226" t="e">
        <f>IF(AND('Mapa final'!#REF!="Baja",'Mapa final'!#REF!="Mayor"),CONCATENATE("R",'Mapa final'!#REF!),"")</f>
        <v>#REF!</v>
      </c>
      <c r="AP39" s="226" t="e">
        <f>IF(AND('Mapa final'!#REF!="Baja",'Mapa final'!#REF!="Mayor"),CONCATENATE("R",'Mapa final'!#REF!),"")</f>
        <v>#REF!</v>
      </c>
      <c r="AQ39" s="226" t="e">
        <f>IF(AND('Mapa final'!#REF!="Baja",'Mapa final'!#REF!="Mayor"),CONCATENATE("R",'Mapa final'!#REF!),"")</f>
        <v>#REF!</v>
      </c>
      <c r="AR39" s="226" t="e">
        <f>IF(AND('Mapa final'!#REF!="Baja",'Mapa final'!#REF!="Mayor"),CONCATENATE("R",'Mapa final'!#REF!),"")</f>
        <v>#REF!</v>
      </c>
      <c r="AS39" s="226" t="e">
        <f>IF(AND('Mapa final'!#REF!="Baja",'Mapa final'!#REF!="Mayor"),CONCATENATE("R",'Mapa final'!#REF!),"")</f>
        <v>#REF!</v>
      </c>
      <c r="AT39" s="226" t="e">
        <f>IF(AND('Mapa final'!#REF!="Baja",'Mapa final'!#REF!="Mayor"),CONCATENATE("R",'Mapa final'!#REF!),"")</f>
        <v>#REF!</v>
      </c>
      <c r="AU39" s="226" t="e">
        <f>IF(AND('Mapa final'!#REF!="Baja",'Mapa final'!#REF!="Mayor"),CONCATENATE("R",'Mapa final'!#REF!),"")</f>
        <v>#REF!</v>
      </c>
      <c r="AV39" s="226" t="e">
        <f>IF(AND('Mapa final'!#REF!="Baja",'Mapa final'!#REF!="Mayor"),CONCATENATE("R",'Mapa final'!#REF!),"")</f>
        <v>#REF!</v>
      </c>
      <c r="AW39" s="227" t="e">
        <f>IF(AND('Mapa final'!#REF!="Baja",'Mapa final'!#REF!="Mayor"),CONCATENATE("R",'Mapa final'!#REF!),"")</f>
        <v>#REF!</v>
      </c>
      <c r="AX39" s="246" t="e">
        <f>IF(AND('Mapa final'!#REF!="Baja",'Mapa final'!#REF!="Catastrófico"),CONCATENATE("R",'Mapa final'!#REF!),"")</f>
        <v>#REF!</v>
      </c>
      <c r="AY39" s="228" t="e">
        <f>IF(AND('Mapa final'!#REF!="Baja",'Mapa final'!#REF!="Catastrófico"),CONCATENATE("R",'Mapa final'!#REF!),"")</f>
        <v>#REF!</v>
      </c>
      <c r="AZ39" s="228" t="e">
        <f>IF(AND('Mapa final'!#REF!="Baja",'Mapa final'!#REF!="Catastrófico"),CONCATENATE("R",'Mapa final'!#REF!),"")</f>
        <v>#REF!</v>
      </c>
      <c r="BA39" s="228" t="e">
        <f>IF(AND('Mapa final'!#REF!="Baja",'Mapa final'!#REF!="Catastrófico"),CONCATENATE("R",'Mapa final'!#REF!),"")</f>
        <v>#REF!</v>
      </c>
      <c r="BB39" s="228" t="e">
        <f>IF(AND('Mapa final'!#REF!="Baja",'Mapa final'!#REF!="Catastrófico"),CONCATENATE("R",'Mapa final'!#REF!),"")</f>
        <v>#REF!</v>
      </c>
      <c r="BC39" s="228" t="e">
        <f>IF(AND('Mapa final'!#REF!="Baja",'Mapa final'!#REF!="Catastrófico"),CONCATENATE("R",'Mapa final'!#REF!),"")</f>
        <v>#REF!</v>
      </c>
      <c r="BD39" s="228" t="e">
        <f>IF(AND('Mapa final'!#REF!="Baja",'Mapa final'!#REF!="Catastrófico"),CONCATENATE("R",'Mapa final'!#REF!),"")</f>
        <v>#REF!</v>
      </c>
      <c r="BE39" s="228" t="e">
        <f>IF(AND('Mapa final'!#REF!="Baja",'Mapa final'!#REF!="Catastrófico"),CONCATENATE("R",'Mapa final'!#REF!),"")</f>
        <v>#REF!</v>
      </c>
      <c r="BF39" s="228" t="e">
        <f>IF(AND('Mapa final'!#REF!="Baja",'Mapa final'!#REF!="Catastrófico"),CONCATENATE("R",'Mapa final'!#REF!),"")</f>
        <v>#REF!</v>
      </c>
      <c r="BG39" s="229" t="e">
        <f>IF(AND('Mapa final'!#REF!="Baja",'Mapa final'!#REF!="Catastrófico"),CONCATENATE("R",'Mapa final'!#REF!),"")</f>
        <v>#REF!</v>
      </c>
      <c r="BH39" s="32"/>
      <c r="BI39" s="492"/>
      <c r="BJ39" s="493"/>
      <c r="BK39" s="493"/>
      <c r="BL39" s="493"/>
      <c r="BM39" s="493"/>
      <c r="BN39" s="494"/>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row>
    <row r="40" spans="1:119" ht="70" customHeight="1">
      <c r="A40" s="32"/>
      <c r="B40" s="507"/>
      <c r="C40" s="507"/>
      <c r="D40" s="508"/>
      <c r="E40" s="501"/>
      <c r="F40" s="502"/>
      <c r="G40" s="502"/>
      <c r="H40" s="502"/>
      <c r="I40" s="502"/>
      <c r="J40" s="242" t="e">
        <f>IF(AND('Mapa final'!#REF!="Baja",'Mapa final'!#REF!="Leve"),CONCATENATE("R",'Mapa final'!#REF!),"")</f>
        <v>#REF!</v>
      </c>
      <c r="K40" s="243" t="e">
        <f>IF(AND('Mapa final'!#REF!="Baja",'Mapa final'!#REF!="Leve"),CONCATENATE("R",'Mapa final'!#REF!),"")</f>
        <v>#REF!</v>
      </c>
      <c r="L40" s="243" t="e">
        <f>IF(AND('Mapa final'!#REF!="Baja",'Mapa final'!#REF!="Leve"),CONCATENATE("R",'Mapa final'!#REF!),"")</f>
        <v>#REF!</v>
      </c>
      <c r="M40" s="243" t="e">
        <f>IF(AND('Mapa final'!#REF!="Baja",'Mapa final'!#REF!="Leve"),CONCATENATE("R",'Mapa final'!#REF!),"")</f>
        <v>#REF!</v>
      </c>
      <c r="N40" s="243" t="e">
        <f>IF(AND('Mapa final'!#REF!="Baja",'Mapa final'!#REF!="Leve"),CONCATENATE("R",'Mapa final'!#REF!),"")</f>
        <v>#REF!</v>
      </c>
      <c r="O40" s="243" t="e">
        <f>IF(AND('Mapa final'!#REF!="Baja",'Mapa final'!#REF!="Leve"),CONCATENATE("R",'Mapa final'!#REF!),"")</f>
        <v>#REF!</v>
      </c>
      <c r="P40" s="243" t="e">
        <f>IF(AND('Mapa final'!#REF!="Baja",'Mapa final'!#REF!="Leve"),CONCATENATE("R",'Mapa final'!#REF!),"")</f>
        <v>#REF!</v>
      </c>
      <c r="Q40" s="243" t="e">
        <f>IF(AND('Mapa final'!#REF!="Baja",'Mapa final'!#REF!="Leve"),CONCATENATE("R",'Mapa final'!#REF!),"")</f>
        <v>#REF!</v>
      </c>
      <c r="R40" s="243" t="e">
        <f>IF(AND('Mapa final'!#REF!="Baja",'Mapa final'!#REF!="Leve"),CONCATENATE("R",'Mapa final'!#REF!),"")</f>
        <v>#REF!</v>
      </c>
      <c r="S40" s="244" t="e">
        <f>IF(AND('Mapa final'!#REF!="Baja",'Mapa final'!#REF!="Leve"),CONCATENATE("R",'Mapa final'!#REF!),"")</f>
        <v>#REF!</v>
      </c>
      <c r="T40" s="225" t="e">
        <f>IF(AND('Mapa final'!#REF!="Baja",'Mapa final'!#REF!="Menor"),CONCATENATE("R",'Mapa final'!#REF!),"")</f>
        <v>#REF!</v>
      </c>
      <c r="U40" s="180" t="e">
        <f>IF(AND('Mapa final'!#REF!="Baja",'Mapa final'!#REF!="Menor"),CONCATENATE("R",'Mapa final'!#REF!),"")</f>
        <v>#REF!</v>
      </c>
      <c r="V40" s="180" t="e">
        <f>IF(AND('Mapa final'!#REF!="Baja",'Mapa final'!#REF!="Menor"),CONCATENATE("R",'Mapa final'!#REF!),"")</f>
        <v>#REF!</v>
      </c>
      <c r="W40" s="180" t="e">
        <f>IF(AND('Mapa final'!#REF!="Baja",'Mapa final'!#REF!="Menor"),CONCATENATE("R",'Mapa final'!#REF!),"")</f>
        <v>#REF!</v>
      </c>
      <c r="X40" s="180" t="e">
        <f>IF(AND('Mapa final'!#REF!="Baja",'Mapa final'!#REF!="Menor"),CONCATENATE("R",'Mapa final'!#REF!),"")</f>
        <v>#REF!</v>
      </c>
      <c r="Y40" s="180" t="e">
        <f>IF(AND('Mapa final'!#REF!="Baja",'Mapa final'!#REF!="Menor"),CONCATENATE("R",'Mapa final'!#REF!),"")</f>
        <v>#REF!</v>
      </c>
      <c r="Z40" s="180" t="e">
        <f>IF(AND('Mapa final'!#REF!="Baja",'Mapa final'!#REF!="Menor"),CONCATENATE("R",'Mapa final'!#REF!),"")</f>
        <v>#REF!</v>
      </c>
      <c r="AA40" s="180" t="e">
        <f>IF(AND('Mapa final'!#REF!="Baja",'Mapa final'!#REF!="Menor"),CONCATENATE("R",'Mapa final'!#REF!),"")</f>
        <v>#REF!</v>
      </c>
      <c r="AB40" s="180" t="e">
        <f>IF(AND('Mapa final'!#REF!="Baja",'Mapa final'!#REF!="Menor"),CONCATENATE("R",'Mapa final'!#REF!),"")</f>
        <v>#REF!</v>
      </c>
      <c r="AC40" s="224" t="e">
        <f>IF(AND('Mapa final'!#REF!="Baja",'Mapa final'!#REF!="Menor"),CONCATENATE("R",'Mapa final'!#REF!),"")</f>
        <v>#REF!</v>
      </c>
      <c r="AD40" s="225" t="e">
        <f>IF(AND('Mapa final'!#REF!="Baja",'Mapa final'!#REF!="Moderado"),CONCATENATE("R",'Mapa final'!#REF!),"")</f>
        <v>#REF!</v>
      </c>
      <c r="AE40" s="180" t="e">
        <f>IF(AND('Mapa final'!#REF!="Baja",'Mapa final'!#REF!="Moderado"),CONCATENATE("R",'Mapa final'!#REF!),"")</f>
        <v>#REF!</v>
      </c>
      <c r="AF40" s="180" t="e">
        <f>IF(AND('Mapa final'!#REF!="Baja",'Mapa final'!#REF!="Moderado"),CONCATENATE("R",'Mapa final'!#REF!),"")</f>
        <v>#REF!</v>
      </c>
      <c r="AG40" s="180" t="e">
        <f>IF(AND('Mapa final'!#REF!="Baja",'Mapa final'!#REF!="Moderado"),CONCATENATE("R",'Mapa final'!#REF!),"")</f>
        <v>#REF!</v>
      </c>
      <c r="AH40" s="180" t="e">
        <f>IF(AND('Mapa final'!#REF!="Baja",'Mapa final'!#REF!="Moderado"),CONCATENATE("R",'Mapa final'!#REF!),"")</f>
        <v>#REF!</v>
      </c>
      <c r="AI40" s="180" t="e">
        <f>IF(AND('Mapa final'!#REF!="Baja",'Mapa final'!#REF!="Moderado"),CONCATENATE("R",'Mapa final'!#REF!),"")</f>
        <v>#REF!</v>
      </c>
      <c r="AJ40" s="180" t="e">
        <f>IF(AND('Mapa final'!#REF!="Baja",'Mapa final'!#REF!="Moderado"),CONCATENATE("R",'Mapa final'!#REF!),"")</f>
        <v>#REF!</v>
      </c>
      <c r="AK40" s="180" t="e">
        <f>IF(AND('Mapa final'!#REF!="Baja",'Mapa final'!#REF!="Moderado"),CONCATENATE("R",'Mapa final'!#REF!),"")</f>
        <v>#REF!</v>
      </c>
      <c r="AL40" s="180" t="e">
        <f>IF(AND('Mapa final'!#REF!="Baja",'Mapa final'!#REF!="Moderado"),CONCATENATE("R",'Mapa final'!#REF!),"")</f>
        <v>#REF!</v>
      </c>
      <c r="AM40" s="224" t="e">
        <f>IF(AND('Mapa final'!#REF!="Baja",'Mapa final'!#REF!="Moderado"),CONCATENATE("R",'Mapa final'!#REF!),"")</f>
        <v>#REF!</v>
      </c>
      <c r="AN40" s="245" t="e">
        <f>IF(AND('Mapa final'!#REF!="Baja",'Mapa final'!#REF!="Mayor"),CONCATENATE("R",'Mapa final'!#REF!),"")</f>
        <v>#REF!</v>
      </c>
      <c r="AO40" s="226" t="e">
        <f>IF(AND('Mapa final'!#REF!="Baja",'Mapa final'!#REF!="Mayor"),CONCATENATE("R",'Mapa final'!#REF!),"")</f>
        <v>#REF!</v>
      </c>
      <c r="AP40" s="226" t="e">
        <f>IF(AND('Mapa final'!#REF!="Baja",'Mapa final'!#REF!="Mayor"),CONCATENATE("R",'Mapa final'!#REF!),"")</f>
        <v>#REF!</v>
      </c>
      <c r="AQ40" s="226" t="e">
        <f>IF(AND('Mapa final'!#REF!="Baja",'Mapa final'!#REF!="Mayor"),CONCATENATE("R",'Mapa final'!#REF!),"")</f>
        <v>#REF!</v>
      </c>
      <c r="AR40" s="226" t="e">
        <f>IF(AND('Mapa final'!#REF!="Baja",'Mapa final'!#REF!="Mayor"),CONCATENATE("R",'Mapa final'!#REF!),"")</f>
        <v>#REF!</v>
      </c>
      <c r="AS40" s="226" t="e">
        <f>IF(AND('Mapa final'!#REF!="Baja",'Mapa final'!#REF!="Mayor"),CONCATENATE("R",'Mapa final'!#REF!),"")</f>
        <v>#REF!</v>
      </c>
      <c r="AT40" s="226" t="e">
        <f>IF(AND('Mapa final'!#REF!="Baja",'Mapa final'!#REF!="Mayor"),CONCATENATE("R",'Mapa final'!#REF!),"")</f>
        <v>#REF!</v>
      </c>
      <c r="AU40" s="226" t="e">
        <f>IF(AND('Mapa final'!#REF!="Baja",'Mapa final'!#REF!="Mayor"),CONCATENATE("R",'Mapa final'!#REF!),"")</f>
        <v>#REF!</v>
      </c>
      <c r="AV40" s="226" t="e">
        <f>IF(AND('Mapa final'!#REF!="Baja",'Mapa final'!#REF!="Mayor"),CONCATENATE("R",'Mapa final'!#REF!),"")</f>
        <v>#REF!</v>
      </c>
      <c r="AW40" s="227" t="e">
        <f>IF(AND('Mapa final'!#REF!="Baja",'Mapa final'!#REF!="Mayor"),CONCATENATE("R",'Mapa final'!#REF!),"")</f>
        <v>#REF!</v>
      </c>
      <c r="AX40" s="246" t="e">
        <f>IF(AND('Mapa final'!#REF!="Baja",'Mapa final'!#REF!="Catastrófico"),CONCATENATE("R",'Mapa final'!#REF!),"")</f>
        <v>#REF!</v>
      </c>
      <c r="AY40" s="228" t="e">
        <f>IF(AND('Mapa final'!#REF!="Baja",'Mapa final'!#REF!="Catastrófico"),CONCATENATE("R",'Mapa final'!#REF!),"")</f>
        <v>#REF!</v>
      </c>
      <c r="AZ40" s="228" t="e">
        <f>IF(AND('Mapa final'!#REF!="Baja",'Mapa final'!#REF!="Catastrófico"),CONCATENATE("R",'Mapa final'!#REF!),"")</f>
        <v>#REF!</v>
      </c>
      <c r="BA40" s="228" t="e">
        <f>IF(AND('Mapa final'!#REF!="Baja",'Mapa final'!#REF!="Catastrófico"),CONCATENATE("R",'Mapa final'!#REF!),"")</f>
        <v>#REF!</v>
      </c>
      <c r="BB40" s="228" t="e">
        <f>IF(AND('Mapa final'!#REF!="Baja",'Mapa final'!#REF!="Catastrófico"),CONCATENATE("R",'Mapa final'!#REF!),"")</f>
        <v>#REF!</v>
      </c>
      <c r="BC40" s="228" t="e">
        <f>IF(AND('Mapa final'!#REF!="Baja",'Mapa final'!#REF!="Catastrófico"),CONCATENATE("R",'Mapa final'!#REF!),"")</f>
        <v>#REF!</v>
      </c>
      <c r="BD40" s="228" t="e">
        <f>IF(AND('Mapa final'!#REF!="Baja",'Mapa final'!#REF!="Catastrófico"),CONCATENATE("R",'Mapa final'!#REF!),"")</f>
        <v>#REF!</v>
      </c>
      <c r="BE40" s="228" t="e">
        <f>IF(AND('Mapa final'!#REF!="Baja",'Mapa final'!#REF!="Catastrófico"),CONCATENATE("R",'Mapa final'!#REF!),"")</f>
        <v>#REF!</v>
      </c>
      <c r="BF40" s="228" t="e">
        <f>IF(AND('Mapa final'!#REF!="Baja",'Mapa final'!#REF!="Catastrófico"),CONCATENATE("R",'Mapa final'!#REF!),"")</f>
        <v>#REF!</v>
      </c>
      <c r="BG40" s="229" t="e">
        <f>IF(AND('Mapa final'!#REF!="Baja",'Mapa final'!#REF!="Catastrófico"),CONCATENATE("R",'Mapa final'!#REF!),"")</f>
        <v>#REF!</v>
      </c>
      <c r="BH40" s="32"/>
      <c r="BI40" s="492"/>
      <c r="BJ40" s="493"/>
      <c r="BK40" s="493"/>
      <c r="BL40" s="493"/>
      <c r="BM40" s="493"/>
      <c r="BN40" s="494"/>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row>
    <row r="41" spans="1:119" ht="70" customHeight="1">
      <c r="A41" s="32"/>
      <c r="B41" s="507"/>
      <c r="C41" s="507"/>
      <c r="D41" s="508"/>
      <c r="E41" s="501"/>
      <c r="F41" s="502"/>
      <c r="G41" s="502"/>
      <c r="H41" s="502"/>
      <c r="I41" s="502"/>
      <c r="J41" s="242" t="e">
        <f>IF(AND('Mapa final'!#REF!="Baja",'Mapa final'!#REF!="Leve"),CONCATENATE("R",'Mapa final'!#REF!),"")</f>
        <v>#REF!</v>
      </c>
      <c r="K41" s="243" t="e">
        <f>IF(AND('Mapa final'!#REF!="Baja",'Mapa final'!#REF!="Leve"),CONCATENATE("R",'Mapa final'!#REF!),"")</f>
        <v>#REF!</v>
      </c>
      <c r="L41" s="243" t="e">
        <f>IF(AND('Mapa final'!#REF!="Baja",'Mapa final'!#REF!="Leve"),CONCATENATE("R",'Mapa final'!#REF!),"")</f>
        <v>#REF!</v>
      </c>
      <c r="M41" s="243" t="e">
        <f>IF(AND('Mapa final'!#REF!="Baja",'Mapa final'!#REF!="Leve"),CONCATENATE("R",'Mapa final'!#REF!),"")</f>
        <v>#REF!</v>
      </c>
      <c r="N41" s="243" t="e">
        <f>IF(AND('Mapa final'!#REF!="Baja",'Mapa final'!#REF!="Leve"),CONCATENATE("R",'Mapa final'!#REF!),"")</f>
        <v>#REF!</v>
      </c>
      <c r="O41" s="243" t="e">
        <f>IF(AND('Mapa final'!#REF!="Baja",'Mapa final'!#REF!="Leve"),CONCATENATE("R",'Mapa final'!#REF!),"")</f>
        <v>#REF!</v>
      </c>
      <c r="P41" s="243" t="e">
        <f>IF(AND('Mapa final'!#REF!="Baja",'Mapa final'!#REF!="Leve"),CONCATENATE("R",'Mapa final'!#REF!),"")</f>
        <v>#REF!</v>
      </c>
      <c r="Q41" s="243" t="e">
        <f>IF(AND('Mapa final'!#REF!="Baja",'Mapa final'!#REF!="Leve"),CONCATENATE("R",'Mapa final'!#REF!),"")</f>
        <v>#REF!</v>
      </c>
      <c r="R41" s="243" t="str">
        <f>IF(AND('Mapa final'!$O$17="Baja",'Mapa final'!$S$17="Leve"),CONCATENATE("R",'Mapa final'!$A$17),"")</f>
        <v/>
      </c>
      <c r="S41" s="244" t="e">
        <f>IF(AND('Mapa final'!#REF!="Baja",'Mapa final'!#REF!="Leve"),CONCATENATE("R",'Mapa final'!#REF!),"")</f>
        <v>#REF!</v>
      </c>
      <c r="T41" s="225" t="e">
        <f>IF(AND('Mapa final'!#REF!="Baja",'Mapa final'!#REF!="Menor"),CONCATENATE("R",'Mapa final'!#REF!),"")</f>
        <v>#REF!</v>
      </c>
      <c r="U41" s="180" t="e">
        <f>IF(AND('Mapa final'!#REF!="Baja",'Mapa final'!#REF!="Menor"),CONCATENATE("R",'Mapa final'!#REF!),"")</f>
        <v>#REF!</v>
      </c>
      <c r="V41" s="180" t="e">
        <f>IF(AND('Mapa final'!#REF!="Baja",'Mapa final'!#REF!="Menor"),CONCATENATE("R",'Mapa final'!#REF!),"")</f>
        <v>#REF!</v>
      </c>
      <c r="W41" s="180" t="e">
        <f>IF(AND('Mapa final'!#REF!="Baja",'Mapa final'!#REF!="Menor"),CONCATENATE("R",'Mapa final'!#REF!),"")</f>
        <v>#REF!</v>
      </c>
      <c r="X41" s="180" t="e">
        <f>IF(AND('Mapa final'!#REF!="Baja",'Mapa final'!#REF!="Menor"),CONCATENATE("R",'Mapa final'!#REF!),"")</f>
        <v>#REF!</v>
      </c>
      <c r="Y41" s="180" t="e">
        <f>IF(AND('Mapa final'!#REF!="Baja",'Mapa final'!#REF!="Menor"),CONCATENATE("R",'Mapa final'!#REF!),"")</f>
        <v>#REF!</v>
      </c>
      <c r="Z41" s="180" t="e">
        <f>IF(AND('Mapa final'!#REF!="Baja",'Mapa final'!#REF!="Menor"),CONCATENATE("R",'Mapa final'!#REF!),"")</f>
        <v>#REF!</v>
      </c>
      <c r="AA41" s="180" t="e">
        <f>IF(AND('Mapa final'!#REF!="Baja",'Mapa final'!#REF!="Menor"),CONCATENATE("R",'Mapa final'!#REF!),"")</f>
        <v>#REF!</v>
      </c>
      <c r="AB41" s="180" t="str">
        <f>IF(AND('Mapa final'!$O$17="Baja",'Mapa final'!$S$17="Menor"),CONCATENATE("R",'Mapa final'!$A$17),"")</f>
        <v/>
      </c>
      <c r="AC41" s="224" t="e">
        <f>IF(AND('Mapa final'!#REF!="Baja",'Mapa final'!#REF!="Menor"),CONCATENATE("R",'Mapa final'!#REF!),"")</f>
        <v>#REF!</v>
      </c>
      <c r="AD41" s="225" t="e">
        <f>IF(AND('Mapa final'!#REF!="Baja",'Mapa final'!#REF!="Moderado"),CONCATENATE("R",'Mapa final'!#REF!),"")</f>
        <v>#REF!</v>
      </c>
      <c r="AE41" s="180" t="e">
        <f>IF(AND('Mapa final'!#REF!="Baja",'Mapa final'!#REF!="Moderado"),CONCATENATE("R",'Mapa final'!#REF!),"")</f>
        <v>#REF!</v>
      </c>
      <c r="AF41" s="180" t="e">
        <f>IF(AND('Mapa final'!#REF!="Baja",'Mapa final'!#REF!="Moderado"),CONCATENATE("R",'Mapa final'!#REF!),"")</f>
        <v>#REF!</v>
      </c>
      <c r="AG41" s="180" t="e">
        <f>IF(AND('Mapa final'!#REF!="Baja",'Mapa final'!#REF!="Moderado"),CONCATENATE("R",'Mapa final'!#REF!),"")</f>
        <v>#REF!</v>
      </c>
      <c r="AH41" s="180" t="e">
        <f>IF(AND('Mapa final'!#REF!="Baja",'Mapa final'!#REF!="Moderado"),CONCATENATE("R",'Mapa final'!#REF!),"")</f>
        <v>#REF!</v>
      </c>
      <c r="AI41" s="180" t="e">
        <f>IF(AND('Mapa final'!#REF!="Baja",'Mapa final'!#REF!="Moderado"),CONCATENATE("R",'Mapa final'!#REF!),"")</f>
        <v>#REF!</v>
      </c>
      <c r="AJ41" s="180" t="e">
        <f>IF(AND('Mapa final'!#REF!="Baja",'Mapa final'!#REF!="Moderado"),CONCATENATE("R",'Mapa final'!#REF!),"")</f>
        <v>#REF!</v>
      </c>
      <c r="AK41" s="180" t="e">
        <f>IF(AND('Mapa final'!#REF!="Baja",'Mapa final'!#REF!="Moderado"),CONCATENATE("R",'Mapa final'!#REF!),"")</f>
        <v>#REF!</v>
      </c>
      <c r="AL41" s="180" t="str">
        <f>IF(AND('Mapa final'!$O$17="Baja",'Mapa final'!$S$17="Moderado"),CONCATENATE("R",'Mapa final'!$A$17),"")</f>
        <v/>
      </c>
      <c r="AM41" s="224" t="e">
        <f>IF(AND('Mapa final'!#REF!="Baja",'Mapa final'!#REF!="Moderado"),CONCATENATE("R",'Mapa final'!#REF!),"")</f>
        <v>#REF!</v>
      </c>
      <c r="AN41" s="245" t="e">
        <f>IF(AND('Mapa final'!#REF!="Baja",'Mapa final'!#REF!="Mayor"),CONCATENATE("R",'Mapa final'!#REF!),"")</f>
        <v>#REF!</v>
      </c>
      <c r="AO41" s="226" t="e">
        <f>IF(AND('Mapa final'!#REF!="Baja",'Mapa final'!#REF!="Mayor"),CONCATENATE("R",'Mapa final'!#REF!),"")</f>
        <v>#REF!</v>
      </c>
      <c r="AP41" s="226" t="e">
        <f>IF(AND('Mapa final'!#REF!="Baja",'Mapa final'!#REF!="Mayor"),CONCATENATE("R",'Mapa final'!#REF!),"")</f>
        <v>#REF!</v>
      </c>
      <c r="AQ41" s="226" t="e">
        <f>IF(AND('Mapa final'!#REF!="Baja",'Mapa final'!#REF!="Mayor"),CONCATENATE("R",'Mapa final'!#REF!),"")</f>
        <v>#REF!</v>
      </c>
      <c r="AR41" s="226" t="e">
        <f>IF(AND('Mapa final'!#REF!="Baja",'Mapa final'!#REF!="Mayor"),CONCATENATE("R",'Mapa final'!#REF!),"")</f>
        <v>#REF!</v>
      </c>
      <c r="AS41" s="226" t="e">
        <f>IF(AND('Mapa final'!#REF!="Baja",'Mapa final'!#REF!="Mayor"),CONCATENATE("R",'Mapa final'!#REF!),"")</f>
        <v>#REF!</v>
      </c>
      <c r="AT41" s="226" t="e">
        <f>IF(AND('Mapa final'!#REF!="Baja",'Mapa final'!#REF!="Mayor"),CONCATENATE("R",'Mapa final'!#REF!),"")</f>
        <v>#REF!</v>
      </c>
      <c r="AU41" s="226" t="e">
        <f>IF(AND('Mapa final'!#REF!="Baja",'Mapa final'!#REF!="Mayor"),CONCATENATE("R",'Mapa final'!#REF!),"")</f>
        <v>#REF!</v>
      </c>
      <c r="AV41" s="226" t="str">
        <f>IF(AND('Mapa final'!$O$17="Baja",'Mapa final'!$S$17="Mayor"),CONCATENATE("R",'Mapa final'!$A$17),"")</f>
        <v/>
      </c>
      <c r="AW41" s="227" t="e">
        <f>IF(AND('Mapa final'!#REF!="Baja",'Mapa final'!#REF!="Mayor"),CONCATENATE("R",'Mapa final'!#REF!),"")</f>
        <v>#REF!</v>
      </c>
      <c r="AX41" s="246" t="e">
        <f>IF(AND('Mapa final'!#REF!="Baja",'Mapa final'!#REF!="Catastrófico"),CONCATENATE("R",'Mapa final'!#REF!),"")</f>
        <v>#REF!</v>
      </c>
      <c r="AY41" s="228" t="e">
        <f>IF(AND('Mapa final'!#REF!="Baja",'Mapa final'!#REF!="Catastrófico"),CONCATENATE("R",'Mapa final'!#REF!),"")</f>
        <v>#REF!</v>
      </c>
      <c r="AZ41" s="228" t="e">
        <f>IF(AND('Mapa final'!#REF!="Baja",'Mapa final'!#REF!="Catastrófico"),CONCATENATE("R",'Mapa final'!#REF!),"")</f>
        <v>#REF!</v>
      </c>
      <c r="BA41" s="228" t="e">
        <f>IF(AND('Mapa final'!#REF!="Baja",'Mapa final'!#REF!="Catastrófico"),CONCATENATE("R",'Mapa final'!#REF!),"")</f>
        <v>#REF!</v>
      </c>
      <c r="BB41" s="228" t="e">
        <f>IF(AND('Mapa final'!#REF!="Baja",'Mapa final'!#REF!="Catastrófico"),CONCATENATE("R",'Mapa final'!#REF!),"")</f>
        <v>#REF!</v>
      </c>
      <c r="BC41" s="228" t="e">
        <f>IF(AND('Mapa final'!#REF!="Baja",'Mapa final'!#REF!="Catastrófico"),CONCATENATE("R",'Mapa final'!#REF!),"")</f>
        <v>#REF!</v>
      </c>
      <c r="BD41" s="228" t="e">
        <f>IF(AND('Mapa final'!#REF!="Baja",'Mapa final'!#REF!="Catastrófico"),CONCATENATE("R",'Mapa final'!#REF!),"")</f>
        <v>#REF!</v>
      </c>
      <c r="BE41" s="228" t="e">
        <f>IF(AND('Mapa final'!#REF!="Baja",'Mapa final'!#REF!="Catastrófico"),CONCATENATE("R",'Mapa final'!#REF!),"")</f>
        <v>#REF!</v>
      </c>
      <c r="BF41" s="228" t="str">
        <f>IF(AND('Mapa final'!$O$17="Baja",'Mapa final'!$S$17="Catastrófico"),CONCATENATE("R",'Mapa final'!$A$17),"")</f>
        <v/>
      </c>
      <c r="BG41" s="229" t="e">
        <f>IF(AND('Mapa final'!#REF!="Baja",'Mapa final'!#REF!="Catastrófico"),CONCATENATE("R",'Mapa final'!#REF!),"")</f>
        <v>#REF!</v>
      </c>
      <c r="BH41" s="32"/>
      <c r="BI41" s="492"/>
      <c r="BJ41" s="493"/>
      <c r="BK41" s="493"/>
      <c r="BL41" s="493"/>
      <c r="BM41" s="493"/>
      <c r="BN41" s="494"/>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row>
    <row r="42" spans="1:119" ht="70" customHeight="1">
      <c r="A42" s="32"/>
      <c r="B42" s="507"/>
      <c r="C42" s="507"/>
      <c r="D42" s="508"/>
      <c r="E42" s="501"/>
      <c r="F42" s="502"/>
      <c r="G42" s="502"/>
      <c r="H42" s="502"/>
      <c r="I42" s="502"/>
      <c r="J42" s="242" t="e">
        <f>IF(AND('Mapa final'!#REF!="Baja",'Mapa final'!#REF!="Leve"),CONCATENATE("R",'Mapa final'!#REF!),"")</f>
        <v>#REF!</v>
      </c>
      <c r="K42" s="243" t="e">
        <f>IF(AND('Mapa final'!#REF!="Baja",'Mapa final'!#REF!="Leve"),CONCATENATE("R",'Mapa final'!#REF!),"")</f>
        <v>#REF!</v>
      </c>
      <c r="L42" s="243" t="e">
        <f>IF(AND('Mapa final'!#REF!="Baja",'Mapa final'!#REF!="Leve"),CONCATENATE("R",'Mapa final'!#REF!),"")</f>
        <v>#REF!</v>
      </c>
      <c r="M42" s="243" t="e">
        <f>IF(AND('Mapa final'!#REF!="Baja",'Mapa final'!#REF!="Leve"),CONCATENATE("R",'Mapa final'!#REF!),"")</f>
        <v>#REF!</v>
      </c>
      <c r="N42" s="243" t="e">
        <f>IF(AND('Mapa final'!#REF!="Baja",'Mapa final'!#REF!="Leve"),CONCATENATE("R",'Mapa final'!#REF!),"")</f>
        <v>#REF!</v>
      </c>
      <c r="O42" s="243" t="e">
        <f>IF(AND('Mapa final'!#REF!="Baja",'Mapa final'!#REF!="Leve"),CONCATENATE("R",'Mapa final'!#REF!),"")</f>
        <v>#REF!</v>
      </c>
      <c r="P42" s="243" t="e">
        <f>IF(AND('Mapa final'!#REF!="Baja",'Mapa final'!#REF!="Leve"),CONCATENATE("R",'Mapa final'!#REF!),"")</f>
        <v>#REF!</v>
      </c>
      <c r="Q42" s="243" t="e">
        <f>IF(AND('Mapa final'!#REF!="Baja",'Mapa final'!#REF!="Leve"),CONCATENATE("R",'Mapa final'!#REF!),"")</f>
        <v>#REF!</v>
      </c>
      <c r="R42" s="243" t="e">
        <f>IF(AND('Mapa final'!#REF!="Baja",'Mapa final'!#REF!="Leve"),CONCATENATE("R",'Mapa final'!#REF!),"")</f>
        <v>#REF!</v>
      </c>
      <c r="S42" s="244" t="e">
        <f>IF(AND('Mapa final'!#REF!="Baja",'Mapa final'!#REF!="Leve"),CONCATENATE("R",'Mapa final'!#REF!),"")</f>
        <v>#REF!</v>
      </c>
      <c r="T42" s="225" t="e">
        <f>IF(AND('Mapa final'!#REF!="Baja",'Mapa final'!#REF!="Menor"),CONCATENATE("R",'Mapa final'!#REF!),"")</f>
        <v>#REF!</v>
      </c>
      <c r="U42" s="180" t="e">
        <f>IF(AND('Mapa final'!#REF!="Baja",'Mapa final'!#REF!="Menor"),CONCATENATE("R",'Mapa final'!#REF!),"")</f>
        <v>#REF!</v>
      </c>
      <c r="V42" s="180" t="e">
        <f>IF(AND('Mapa final'!#REF!="Baja",'Mapa final'!#REF!="Menor"),CONCATENATE("R",'Mapa final'!#REF!),"")</f>
        <v>#REF!</v>
      </c>
      <c r="W42" s="180" t="e">
        <f>IF(AND('Mapa final'!#REF!="Baja",'Mapa final'!#REF!="Menor"),CONCATENATE("R",'Mapa final'!#REF!),"")</f>
        <v>#REF!</v>
      </c>
      <c r="X42" s="180" t="e">
        <f>IF(AND('Mapa final'!#REF!="Baja",'Mapa final'!#REF!="Menor"),CONCATENATE("R",'Mapa final'!#REF!),"")</f>
        <v>#REF!</v>
      </c>
      <c r="Y42" s="180" t="e">
        <f>IF(AND('Mapa final'!#REF!="Baja",'Mapa final'!#REF!="Menor"),CONCATENATE("R",'Mapa final'!#REF!),"")</f>
        <v>#REF!</v>
      </c>
      <c r="Z42" s="180" t="e">
        <f>IF(AND('Mapa final'!#REF!="Baja",'Mapa final'!#REF!="Menor"),CONCATENATE("R",'Mapa final'!#REF!),"")</f>
        <v>#REF!</v>
      </c>
      <c r="AA42" s="180" t="e">
        <f>IF(AND('Mapa final'!#REF!="Baja",'Mapa final'!#REF!="Menor"),CONCATENATE("R",'Mapa final'!#REF!),"")</f>
        <v>#REF!</v>
      </c>
      <c r="AB42" s="180" t="e">
        <f>IF(AND('Mapa final'!#REF!="Baja",'Mapa final'!#REF!="Menor"),CONCATENATE("R",'Mapa final'!#REF!),"")</f>
        <v>#REF!</v>
      </c>
      <c r="AC42" s="224" t="e">
        <f>IF(AND('Mapa final'!#REF!="Baja",'Mapa final'!#REF!="Menor"),CONCATENATE("R",'Mapa final'!#REF!),"")</f>
        <v>#REF!</v>
      </c>
      <c r="AD42" s="225" t="e">
        <f>IF(AND('Mapa final'!#REF!="Baja",'Mapa final'!#REF!="Moderado"),CONCATENATE("R",'Mapa final'!#REF!),"")</f>
        <v>#REF!</v>
      </c>
      <c r="AE42" s="180" t="e">
        <f>IF(AND('Mapa final'!#REF!="Baja",'Mapa final'!#REF!="Moderado"),CONCATENATE("R",'Mapa final'!#REF!),"")</f>
        <v>#REF!</v>
      </c>
      <c r="AF42" s="180" t="e">
        <f>IF(AND('Mapa final'!#REF!="Baja",'Mapa final'!#REF!="Moderado"),CONCATENATE("R",'Mapa final'!#REF!),"")</f>
        <v>#REF!</v>
      </c>
      <c r="AG42" s="180" t="e">
        <f>IF(AND('Mapa final'!#REF!="Baja",'Mapa final'!#REF!="Moderado"),CONCATENATE("R",'Mapa final'!#REF!),"")</f>
        <v>#REF!</v>
      </c>
      <c r="AH42" s="180" t="e">
        <f>IF(AND('Mapa final'!#REF!="Baja",'Mapa final'!#REF!="Moderado"),CONCATENATE("R",'Mapa final'!#REF!),"")</f>
        <v>#REF!</v>
      </c>
      <c r="AI42" s="180" t="e">
        <f>IF(AND('Mapa final'!#REF!="Baja",'Mapa final'!#REF!="Moderado"),CONCATENATE("R",'Mapa final'!#REF!),"")</f>
        <v>#REF!</v>
      </c>
      <c r="AJ42" s="180" t="e">
        <f>IF(AND('Mapa final'!#REF!="Baja",'Mapa final'!#REF!="Moderado"),CONCATENATE("R",'Mapa final'!#REF!),"")</f>
        <v>#REF!</v>
      </c>
      <c r="AK42" s="180" t="e">
        <f>IF(AND('Mapa final'!#REF!="Baja",'Mapa final'!#REF!="Moderado"),CONCATENATE("R",'Mapa final'!#REF!),"")</f>
        <v>#REF!</v>
      </c>
      <c r="AL42" s="180" t="e">
        <f>IF(AND('Mapa final'!#REF!="Baja",'Mapa final'!#REF!="Moderado"),CONCATENATE("R",'Mapa final'!#REF!),"")</f>
        <v>#REF!</v>
      </c>
      <c r="AM42" s="224" t="e">
        <f>IF(AND('Mapa final'!#REF!="Baja",'Mapa final'!#REF!="Moderado"),CONCATENATE("R",'Mapa final'!#REF!),"")</f>
        <v>#REF!</v>
      </c>
      <c r="AN42" s="245" t="e">
        <f>IF(AND('Mapa final'!#REF!="Baja",'Mapa final'!#REF!="Mayor"),CONCATENATE("R",'Mapa final'!#REF!),"")</f>
        <v>#REF!</v>
      </c>
      <c r="AO42" s="226" t="e">
        <f>IF(AND('Mapa final'!#REF!="Baja",'Mapa final'!#REF!="Mayor"),CONCATENATE("R",'Mapa final'!#REF!),"")</f>
        <v>#REF!</v>
      </c>
      <c r="AP42" s="226" t="e">
        <f>IF(AND('Mapa final'!#REF!="Baja",'Mapa final'!#REF!="Mayor"),CONCATENATE("R",'Mapa final'!#REF!),"")</f>
        <v>#REF!</v>
      </c>
      <c r="AQ42" s="226" t="e">
        <f>IF(AND('Mapa final'!#REF!="Baja",'Mapa final'!#REF!="Mayor"),CONCATENATE("R",'Mapa final'!#REF!),"")</f>
        <v>#REF!</v>
      </c>
      <c r="AR42" s="226" t="e">
        <f>IF(AND('Mapa final'!#REF!="Baja",'Mapa final'!#REF!="Mayor"),CONCATENATE("R",'Mapa final'!#REF!),"")</f>
        <v>#REF!</v>
      </c>
      <c r="AS42" s="226" t="e">
        <f>IF(AND('Mapa final'!#REF!="Baja",'Mapa final'!#REF!="Mayor"),CONCATENATE("R",'Mapa final'!#REF!),"")</f>
        <v>#REF!</v>
      </c>
      <c r="AT42" s="226" t="e">
        <f>IF(AND('Mapa final'!#REF!="Baja",'Mapa final'!#REF!="Mayor"),CONCATENATE("R",'Mapa final'!#REF!),"")</f>
        <v>#REF!</v>
      </c>
      <c r="AU42" s="226" t="e">
        <f>IF(AND('Mapa final'!#REF!="Baja",'Mapa final'!#REF!="Mayor"),CONCATENATE("R",'Mapa final'!#REF!),"")</f>
        <v>#REF!</v>
      </c>
      <c r="AV42" s="226" t="e">
        <f>IF(AND('Mapa final'!#REF!="Baja",'Mapa final'!#REF!="Mayor"),CONCATENATE("R",'Mapa final'!#REF!),"")</f>
        <v>#REF!</v>
      </c>
      <c r="AW42" s="227" t="e">
        <f>IF(AND('Mapa final'!#REF!="Baja",'Mapa final'!#REF!="Mayor"),CONCATENATE("R",'Mapa final'!#REF!),"")</f>
        <v>#REF!</v>
      </c>
      <c r="AX42" s="246" t="e">
        <f>IF(AND('Mapa final'!#REF!="Baja",'Mapa final'!#REF!="Catastrófico"),CONCATENATE("R",'Mapa final'!#REF!),"")</f>
        <v>#REF!</v>
      </c>
      <c r="AY42" s="228" t="e">
        <f>IF(AND('Mapa final'!#REF!="Baja",'Mapa final'!#REF!="Catastrófico"),CONCATENATE("R",'Mapa final'!#REF!),"")</f>
        <v>#REF!</v>
      </c>
      <c r="AZ42" s="228" t="e">
        <f>IF(AND('Mapa final'!#REF!="Baja",'Mapa final'!#REF!="Catastrófico"),CONCATENATE("R",'Mapa final'!#REF!),"")</f>
        <v>#REF!</v>
      </c>
      <c r="BA42" s="228" t="e">
        <f>IF(AND('Mapa final'!#REF!="Baja",'Mapa final'!#REF!="Catastrófico"),CONCATENATE("R",'Mapa final'!#REF!),"")</f>
        <v>#REF!</v>
      </c>
      <c r="BB42" s="228" t="e">
        <f>IF(AND('Mapa final'!#REF!="Baja",'Mapa final'!#REF!="Catastrófico"),CONCATENATE("R",'Mapa final'!#REF!),"")</f>
        <v>#REF!</v>
      </c>
      <c r="BC42" s="228" t="e">
        <f>IF(AND('Mapa final'!#REF!="Baja",'Mapa final'!#REF!="Catastrófico"),CONCATENATE("R",'Mapa final'!#REF!),"")</f>
        <v>#REF!</v>
      </c>
      <c r="BD42" s="228" t="e">
        <f>IF(AND('Mapa final'!#REF!="Baja",'Mapa final'!#REF!="Catastrófico"),CONCATENATE("R",'Mapa final'!#REF!),"")</f>
        <v>#REF!</v>
      </c>
      <c r="BE42" s="228" t="e">
        <f>IF(AND('Mapa final'!#REF!="Baja",'Mapa final'!#REF!="Catastrófico"),CONCATENATE("R",'Mapa final'!#REF!),"")</f>
        <v>#REF!</v>
      </c>
      <c r="BF42" s="228" t="e">
        <f>IF(AND('Mapa final'!#REF!="Baja",'Mapa final'!#REF!="Catastrófico"),CONCATENATE("R",'Mapa final'!#REF!),"")</f>
        <v>#REF!</v>
      </c>
      <c r="BG42" s="229" t="e">
        <f>IF(AND('Mapa final'!#REF!="Baja",'Mapa final'!#REF!="Catastrófico"),CONCATENATE("R",'Mapa final'!#REF!),"")</f>
        <v>#REF!</v>
      </c>
      <c r="BH42" s="32"/>
      <c r="BI42" s="492"/>
      <c r="BJ42" s="493"/>
      <c r="BK42" s="493"/>
      <c r="BL42" s="493"/>
      <c r="BM42" s="493"/>
      <c r="BN42" s="494"/>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row>
    <row r="43" spans="1:119" ht="70" customHeight="1">
      <c r="A43" s="32"/>
      <c r="B43" s="507"/>
      <c r="C43" s="507"/>
      <c r="D43" s="508"/>
      <c r="E43" s="501"/>
      <c r="F43" s="502"/>
      <c r="G43" s="502"/>
      <c r="H43" s="502"/>
      <c r="I43" s="502"/>
      <c r="J43" s="242" t="e">
        <f>IF(AND('Mapa final'!#REF!="Baja",'Mapa final'!#REF!="Leve"),CONCATENATE("R",'Mapa final'!#REF!),"")</f>
        <v>#REF!</v>
      </c>
      <c r="K43" s="243" t="e">
        <f>IF(AND('Mapa final'!#REF!="Baja",'Mapa final'!#REF!="Leve"),CONCATENATE("R",'Mapa final'!#REF!),"")</f>
        <v>#REF!</v>
      </c>
      <c r="L43" s="243" t="e">
        <f>IF(AND('Mapa final'!#REF!="Baja",'Mapa final'!#REF!="Leve"),CONCATENATE("R",'Mapa final'!#REF!),"")</f>
        <v>#REF!</v>
      </c>
      <c r="M43" s="243" t="e">
        <f>IF(AND('Mapa final'!#REF!="Baja",'Mapa final'!#REF!="Leve"),CONCATENATE("R",'Mapa final'!#REF!),"")</f>
        <v>#REF!</v>
      </c>
      <c r="N43" s="243" t="e">
        <f>IF(AND('Mapa final'!#REF!="Baja",'Mapa final'!#REF!="Leve"),CONCATENATE("R",'Mapa final'!#REF!),"")</f>
        <v>#REF!</v>
      </c>
      <c r="O43" s="243" t="e">
        <f>IF(AND('Mapa final'!#REF!="Baja",'Mapa final'!#REF!="Leve"),CONCATENATE("R",'Mapa final'!#REF!),"")</f>
        <v>#REF!</v>
      </c>
      <c r="P43" s="243" t="e">
        <f>IF(AND('Mapa final'!#REF!="Baja",'Mapa final'!#REF!="Leve"),CONCATENATE("R",'Mapa final'!#REF!),"")</f>
        <v>#REF!</v>
      </c>
      <c r="Q43" s="243" t="e">
        <f>IF(AND('Mapa final'!#REF!="Baja",'Mapa final'!#REF!="Leve"),CONCATENATE("R",'Mapa final'!#REF!),"")</f>
        <v>#REF!</v>
      </c>
      <c r="R43" s="243" t="e">
        <f>IF(AND('Mapa final'!#REF!="Baja",'Mapa final'!#REF!="Leve"),CONCATENATE("R",'Mapa final'!#REF!),"")</f>
        <v>#REF!</v>
      </c>
      <c r="S43" s="244" t="e">
        <f>IF(AND('Mapa final'!#REF!="Baja",'Mapa final'!#REF!="Leve"),CONCATENATE("R",'Mapa final'!#REF!),"")</f>
        <v>#REF!</v>
      </c>
      <c r="T43" s="225" t="e">
        <f>IF(AND('Mapa final'!#REF!="Baja",'Mapa final'!#REF!="Menor"),CONCATENATE("R",'Mapa final'!#REF!),"")</f>
        <v>#REF!</v>
      </c>
      <c r="U43" s="180" t="e">
        <f>IF(AND('Mapa final'!#REF!="Baja",'Mapa final'!#REF!="Menor"),CONCATENATE("R",'Mapa final'!#REF!),"")</f>
        <v>#REF!</v>
      </c>
      <c r="V43" s="180" t="e">
        <f>IF(AND('Mapa final'!#REF!="Baja",'Mapa final'!#REF!="Menor"),CONCATENATE("R",'Mapa final'!#REF!),"")</f>
        <v>#REF!</v>
      </c>
      <c r="W43" s="180" t="e">
        <f>IF(AND('Mapa final'!#REF!="Baja",'Mapa final'!#REF!="Menor"),CONCATENATE("R",'Mapa final'!#REF!),"")</f>
        <v>#REF!</v>
      </c>
      <c r="X43" s="180" t="e">
        <f>IF(AND('Mapa final'!#REF!="Baja",'Mapa final'!#REF!="Menor"),CONCATENATE("R",'Mapa final'!#REF!),"")</f>
        <v>#REF!</v>
      </c>
      <c r="Y43" s="180" t="e">
        <f>IF(AND('Mapa final'!#REF!="Baja",'Mapa final'!#REF!="Menor"),CONCATENATE("R",'Mapa final'!#REF!),"")</f>
        <v>#REF!</v>
      </c>
      <c r="Z43" s="180" t="e">
        <f>IF(AND('Mapa final'!#REF!="Baja",'Mapa final'!#REF!="Menor"),CONCATENATE("R",'Mapa final'!#REF!),"")</f>
        <v>#REF!</v>
      </c>
      <c r="AA43" s="180" t="e">
        <f>IF(AND('Mapa final'!#REF!="Baja",'Mapa final'!#REF!="Menor"),CONCATENATE("R",'Mapa final'!#REF!),"")</f>
        <v>#REF!</v>
      </c>
      <c r="AB43" s="180" t="e">
        <f>IF(AND('Mapa final'!#REF!="Baja",'Mapa final'!#REF!="Menor"),CONCATENATE("R",'Mapa final'!#REF!),"")</f>
        <v>#REF!</v>
      </c>
      <c r="AC43" s="224" t="e">
        <f>IF(AND('Mapa final'!#REF!="Baja",'Mapa final'!#REF!="Menor"),CONCATENATE("R",'Mapa final'!#REF!),"")</f>
        <v>#REF!</v>
      </c>
      <c r="AD43" s="225" t="e">
        <f>IF(AND('Mapa final'!#REF!="Baja",'Mapa final'!#REF!="Moderado"),CONCATENATE("R",'Mapa final'!#REF!),"")</f>
        <v>#REF!</v>
      </c>
      <c r="AE43" s="180" t="e">
        <f>IF(AND('Mapa final'!#REF!="Baja",'Mapa final'!#REF!="Moderado"),CONCATENATE("R",'Mapa final'!#REF!),"")</f>
        <v>#REF!</v>
      </c>
      <c r="AF43" s="180" t="e">
        <f>IF(AND('Mapa final'!#REF!="Baja",'Mapa final'!#REF!="Moderado"),CONCATENATE("R",'Mapa final'!#REF!),"")</f>
        <v>#REF!</v>
      </c>
      <c r="AG43" s="180" t="e">
        <f>IF(AND('Mapa final'!#REF!="Baja",'Mapa final'!#REF!="Moderado"),CONCATENATE("R",'Mapa final'!#REF!),"")</f>
        <v>#REF!</v>
      </c>
      <c r="AH43" s="180" t="e">
        <f>IF(AND('Mapa final'!#REF!="Baja",'Mapa final'!#REF!="Moderado"),CONCATENATE("R",'Mapa final'!#REF!),"")</f>
        <v>#REF!</v>
      </c>
      <c r="AI43" s="180" t="e">
        <f>IF(AND('Mapa final'!#REF!="Baja",'Mapa final'!#REF!="Moderado"),CONCATENATE("R",'Mapa final'!#REF!),"")</f>
        <v>#REF!</v>
      </c>
      <c r="AJ43" s="180" t="e">
        <f>IF(AND('Mapa final'!#REF!="Baja",'Mapa final'!#REF!="Moderado"),CONCATENATE("R",'Mapa final'!#REF!),"")</f>
        <v>#REF!</v>
      </c>
      <c r="AK43" s="180" t="e">
        <f>IF(AND('Mapa final'!#REF!="Baja",'Mapa final'!#REF!="Moderado"),CONCATENATE("R",'Mapa final'!#REF!),"")</f>
        <v>#REF!</v>
      </c>
      <c r="AL43" s="180" t="e">
        <f>IF(AND('Mapa final'!#REF!="Baja",'Mapa final'!#REF!="Moderado"),CONCATENATE("R",'Mapa final'!#REF!),"")</f>
        <v>#REF!</v>
      </c>
      <c r="AM43" s="224" t="e">
        <f>IF(AND('Mapa final'!#REF!="Baja",'Mapa final'!#REF!="Moderado"),CONCATENATE("R",'Mapa final'!#REF!),"")</f>
        <v>#REF!</v>
      </c>
      <c r="AN43" s="245" t="e">
        <f>IF(AND('Mapa final'!#REF!="Baja",'Mapa final'!#REF!="Mayor"),CONCATENATE("R",'Mapa final'!#REF!),"")</f>
        <v>#REF!</v>
      </c>
      <c r="AO43" s="226" t="e">
        <f>IF(AND('Mapa final'!#REF!="Baja",'Mapa final'!#REF!="Mayor"),CONCATENATE("R",'Mapa final'!#REF!),"")</f>
        <v>#REF!</v>
      </c>
      <c r="AP43" s="226" t="e">
        <f>IF(AND('Mapa final'!#REF!="Baja",'Mapa final'!#REF!="Mayor"),CONCATENATE("R",'Mapa final'!#REF!),"")</f>
        <v>#REF!</v>
      </c>
      <c r="AQ43" s="226" t="e">
        <f>IF(AND('Mapa final'!#REF!="Baja",'Mapa final'!#REF!="Mayor"),CONCATENATE("R",'Mapa final'!#REF!),"")</f>
        <v>#REF!</v>
      </c>
      <c r="AR43" s="226" t="e">
        <f>IF(AND('Mapa final'!#REF!="Baja",'Mapa final'!#REF!="Mayor"),CONCATENATE("R",'Mapa final'!#REF!),"")</f>
        <v>#REF!</v>
      </c>
      <c r="AS43" s="226" t="e">
        <f>IF(AND('Mapa final'!#REF!="Baja",'Mapa final'!#REF!="Mayor"),CONCATENATE("R",'Mapa final'!#REF!),"")</f>
        <v>#REF!</v>
      </c>
      <c r="AT43" s="226" t="e">
        <f>IF(AND('Mapa final'!#REF!="Baja",'Mapa final'!#REF!="Mayor"),CONCATENATE("R",'Mapa final'!#REF!),"")</f>
        <v>#REF!</v>
      </c>
      <c r="AU43" s="226" t="e">
        <f>IF(AND('Mapa final'!#REF!="Baja",'Mapa final'!#REF!="Mayor"),CONCATENATE("R",'Mapa final'!#REF!),"")</f>
        <v>#REF!</v>
      </c>
      <c r="AV43" s="226" t="e">
        <f>IF(AND('Mapa final'!#REF!="Baja",'Mapa final'!#REF!="Mayor"),CONCATENATE("R",'Mapa final'!#REF!),"")</f>
        <v>#REF!</v>
      </c>
      <c r="AW43" s="227" t="e">
        <f>IF(AND('Mapa final'!#REF!="Baja",'Mapa final'!#REF!="Mayor"),CONCATENATE("R",'Mapa final'!#REF!),"")</f>
        <v>#REF!</v>
      </c>
      <c r="AX43" s="246" t="e">
        <f>IF(AND('Mapa final'!#REF!="Baja",'Mapa final'!#REF!="Catastrófico"),CONCATENATE("R",'Mapa final'!#REF!),"")</f>
        <v>#REF!</v>
      </c>
      <c r="AY43" s="228" t="e">
        <f>IF(AND('Mapa final'!#REF!="Baja",'Mapa final'!#REF!="Catastrófico"),CONCATENATE("R",'Mapa final'!#REF!),"")</f>
        <v>#REF!</v>
      </c>
      <c r="AZ43" s="228" t="e">
        <f>IF(AND('Mapa final'!#REF!="Baja",'Mapa final'!#REF!="Catastrófico"),CONCATENATE("R",'Mapa final'!#REF!),"")</f>
        <v>#REF!</v>
      </c>
      <c r="BA43" s="228" t="e">
        <f>IF(AND('Mapa final'!#REF!="Baja",'Mapa final'!#REF!="Catastrófico"),CONCATENATE("R",'Mapa final'!#REF!),"")</f>
        <v>#REF!</v>
      </c>
      <c r="BB43" s="228" t="e">
        <f>IF(AND('Mapa final'!#REF!="Baja",'Mapa final'!#REF!="Catastrófico"),CONCATENATE("R",'Mapa final'!#REF!),"")</f>
        <v>#REF!</v>
      </c>
      <c r="BC43" s="228" t="e">
        <f>IF(AND('Mapa final'!#REF!="Baja",'Mapa final'!#REF!="Catastrófico"),CONCATENATE("R",'Mapa final'!#REF!),"")</f>
        <v>#REF!</v>
      </c>
      <c r="BD43" s="228" t="e">
        <f>IF(AND('Mapa final'!#REF!="Baja",'Mapa final'!#REF!="Catastrófico"),CONCATENATE("R",'Mapa final'!#REF!),"")</f>
        <v>#REF!</v>
      </c>
      <c r="BE43" s="228" t="e">
        <f>IF(AND('Mapa final'!#REF!="Baja",'Mapa final'!#REF!="Catastrófico"),CONCATENATE("R",'Mapa final'!#REF!),"")</f>
        <v>#REF!</v>
      </c>
      <c r="BF43" s="228" t="e">
        <f>IF(AND('Mapa final'!#REF!="Baja",'Mapa final'!#REF!="Catastrófico"),CONCATENATE("R",'Mapa final'!#REF!),"")</f>
        <v>#REF!</v>
      </c>
      <c r="BG43" s="229" t="e">
        <f>IF(AND('Mapa final'!#REF!="Baja",'Mapa final'!#REF!="Catastrófico"),CONCATENATE("R",'Mapa final'!#REF!),"")</f>
        <v>#REF!</v>
      </c>
      <c r="BH43" s="32"/>
      <c r="BI43" s="492"/>
      <c r="BJ43" s="493"/>
      <c r="BK43" s="493"/>
      <c r="BL43" s="493"/>
      <c r="BM43" s="493"/>
      <c r="BN43" s="494"/>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row>
    <row r="44" spans="1:119" ht="70" customHeight="1" thickBot="1">
      <c r="A44" s="32"/>
      <c r="B44" s="507"/>
      <c r="C44" s="507"/>
      <c r="D44" s="508"/>
      <c r="E44" s="504"/>
      <c r="F44" s="505"/>
      <c r="G44" s="505"/>
      <c r="H44" s="505"/>
      <c r="I44" s="505"/>
      <c r="J44" s="247" t="e">
        <f>IF(AND('Mapa final'!#REF!="Baja",'Mapa final'!#REF!="Leve"),CONCATENATE("R",'Mapa final'!#REF!),"")</f>
        <v>#REF!</v>
      </c>
      <c r="K44" s="248" t="e">
        <f>IF(AND('Mapa final'!#REF!="Baja",'Mapa final'!#REF!="Leve"),CONCATENATE("R",'Mapa final'!#REF!),"")</f>
        <v>#REF!</v>
      </c>
      <c r="L44" s="248" t="e">
        <f>IF(AND('Mapa final'!#REF!="Baja",'Mapa final'!#REF!="Leve"),CONCATENATE("R",'Mapa final'!#REF!),"")</f>
        <v>#REF!</v>
      </c>
      <c r="M44" s="248" t="e">
        <f>IF(AND('Mapa final'!#REF!="Baja",'Mapa final'!#REF!="Leve"),CONCATENATE("R",'Mapa final'!#REF!),"")</f>
        <v>#REF!</v>
      </c>
      <c r="N44" s="248" t="e">
        <f>IF(AND('Mapa final'!#REF!="Baja",'Mapa final'!#REF!="Leve"),CONCATENATE("R",'Mapa final'!#REF!),"")</f>
        <v>#REF!</v>
      </c>
      <c r="O44" s="248" t="e">
        <f>IF(AND('Mapa final'!#REF!="Baja",'Mapa final'!#REF!="Leve"),CONCATENATE("R",'Mapa final'!#REF!),"")</f>
        <v>#REF!</v>
      </c>
      <c r="P44" s="248" t="e">
        <f>IF(AND('Mapa final'!#REF!="Baja",'Mapa final'!#REF!="Leve"),CONCATENATE("R",'Mapa final'!#REF!),"")</f>
        <v>#REF!</v>
      </c>
      <c r="Q44" s="248" t="e">
        <f>IF(AND('Mapa final'!#REF!="Baja",'Mapa final'!#REF!="Leve"),CONCATENATE("R",'Mapa final'!#REF!),"")</f>
        <v>#REF!</v>
      </c>
      <c r="R44" s="248" t="e">
        <f>IF(AND('Mapa final'!#REF!="Baja",'Mapa final'!#REF!="Leve"),CONCATENATE("R",'Mapa final'!#REF!),"")</f>
        <v>#REF!</v>
      </c>
      <c r="S44" s="249" t="e">
        <f>IF(AND('Mapa final'!#REF!="Baja",'Mapa final'!#REF!="Leve"),CONCATENATE("R",'Mapa final'!#REF!),"")</f>
        <v>#REF!</v>
      </c>
      <c r="T44" s="232" t="e">
        <f>IF(AND('Mapa final'!#REF!="Baja",'Mapa final'!#REF!="Menor"),CONCATENATE("R",'Mapa final'!#REF!),"")</f>
        <v>#REF!</v>
      </c>
      <c r="U44" s="230" t="e">
        <f>IF(AND('Mapa final'!#REF!="Baja",'Mapa final'!#REF!="Menor"),CONCATENATE("R",'Mapa final'!#REF!),"")</f>
        <v>#REF!</v>
      </c>
      <c r="V44" s="230" t="e">
        <f>IF(AND('Mapa final'!#REF!="Baja",'Mapa final'!#REF!="Menor"),CONCATENATE("R",'Mapa final'!#REF!),"")</f>
        <v>#REF!</v>
      </c>
      <c r="W44" s="230" t="e">
        <f>IF(AND('Mapa final'!#REF!="Baja",'Mapa final'!#REF!="Menor"),CONCATENATE("R",'Mapa final'!#REF!),"")</f>
        <v>#REF!</v>
      </c>
      <c r="X44" s="230" t="e">
        <f>IF(AND('Mapa final'!#REF!="Baja",'Mapa final'!#REF!="Menor"),CONCATENATE("R",'Mapa final'!#REF!),"")</f>
        <v>#REF!</v>
      </c>
      <c r="Y44" s="230" t="e">
        <f>IF(AND('Mapa final'!#REF!="Baja",'Mapa final'!#REF!="Menor"),CONCATENATE("R",'Mapa final'!#REF!),"")</f>
        <v>#REF!</v>
      </c>
      <c r="Z44" s="230" t="e">
        <f>IF(AND('Mapa final'!#REF!="Baja",'Mapa final'!#REF!="Menor"),CONCATENATE("R",'Mapa final'!#REF!),"")</f>
        <v>#REF!</v>
      </c>
      <c r="AA44" s="230" t="e">
        <f>IF(AND('Mapa final'!#REF!="Baja",'Mapa final'!#REF!="Menor"),CONCATENATE("R",'Mapa final'!#REF!),"")</f>
        <v>#REF!</v>
      </c>
      <c r="AB44" s="230" t="e">
        <f>IF(AND('Mapa final'!#REF!="Baja",'Mapa final'!#REF!="Menor"),CONCATENATE("R",'Mapa final'!#REF!),"")</f>
        <v>#REF!</v>
      </c>
      <c r="AC44" s="231" t="e">
        <f>IF(AND('Mapa final'!#REF!="Baja",'Mapa final'!#REF!="Menor"),CONCATENATE("R",'Mapa final'!#REF!),"")</f>
        <v>#REF!</v>
      </c>
      <c r="AD44" s="232" t="e">
        <f>IF(AND('Mapa final'!#REF!="Baja",'Mapa final'!#REF!="Moderado"),CONCATENATE("R",'Mapa final'!#REF!),"")</f>
        <v>#REF!</v>
      </c>
      <c r="AE44" s="230" t="e">
        <f>IF(AND('Mapa final'!#REF!="Baja",'Mapa final'!#REF!="Moderado"),CONCATENATE("R",'Mapa final'!#REF!),"")</f>
        <v>#REF!</v>
      </c>
      <c r="AF44" s="230" t="e">
        <f>IF(AND('Mapa final'!#REF!="Baja",'Mapa final'!#REF!="Moderado"),CONCATENATE("R",'Mapa final'!#REF!),"")</f>
        <v>#REF!</v>
      </c>
      <c r="AG44" s="230" t="e">
        <f>IF(AND('Mapa final'!#REF!="Baja",'Mapa final'!#REF!="Moderado"),CONCATENATE("R",'Mapa final'!#REF!),"")</f>
        <v>#REF!</v>
      </c>
      <c r="AH44" s="230" t="e">
        <f>IF(AND('Mapa final'!#REF!="Baja",'Mapa final'!#REF!="Moderado"),CONCATENATE("R",'Mapa final'!#REF!),"")</f>
        <v>#REF!</v>
      </c>
      <c r="AI44" s="230" t="e">
        <f>IF(AND('Mapa final'!#REF!="Baja",'Mapa final'!#REF!="Moderado"),CONCATENATE("R",'Mapa final'!#REF!),"")</f>
        <v>#REF!</v>
      </c>
      <c r="AJ44" s="230" t="e">
        <f>IF(AND('Mapa final'!#REF!="Baja",'Mapa final'!#REF!="Moderado"),CONCATENATE("R",'Mapa final'!#REF!),"")</f>
        <v>#REF!</v>
      </c>
      <c r="AK44" s="230" t="e">
        <f>IF(AND('Mapa final'!#REF!="Baja",'Mapa final'!#REF!="Moderado"),CONCATENATE("R",'Mapa final'!#REF!),"")</f>
        <v>#REF!</v>
      </c>
      <c r="AL44" s="230" t="e">
        <f>IF(AND('Mapa final'!#REF!="Baja",'Mapa final'!#REF!="Moderado"),CONCATENATE("R",'Mapa final'!#REF!),"")</f>
        <v>#REF!</v>
      </c>
      <c r="AM44" s="231" t="e">
        <f>IF(AND('Mapa final'!#REF!="Baja",'Mapa final'!#REF!="Moderado"),CONCATENATE("R",'Mapa final'!#REF!),"")</f>
        <v>#REF!</v>
      </c>
      <c r="AN44" s="250" t="e">
        <f>IF(AND('Mapa final'!#REF!="Baja",'Mapa final'!#REF!="Mayor"),CONCATENATE("R",'Mapa final'!#REF!),"")</f>
        <v>#REF!</v>
      </c>
      <c r="AO44" s="233" t="e">
        <f>IF(AND('Mapa final'!#REF!="Baja",'Mapa final'!#REF!="Mayor"),CONCATENATE("R",'Mapa final'!#REF!),"")</f>
        <v>#REF!</v>
      </c>
      <c r="AP44" s="233" t="e">
        <f>IF(AND('Mapa final'!#REF!="Baja",'Mapa final'!#REF!="Mayor"),CONCATENATE("R",'Mapa final'!#REF!),"")</f>
        <v>#REF!</v>
      </c>
      <c r="AQ44" s="233" t="e">
        <f>IF(AND('Mapa final'!#REF!="Baja",'Mapa final'!#REF!="Mayor"),CONCATENATE("R",'Mapa final'!#REF!),"")</f>
        <v>#REF!</v>
      </c>
      <c r="AR44" s="233" t="e">
        <f>IF(AND('Mapa final'!#REF!="Baja",'Mapa final'!#REF!="Mayor"),CONCATENATE("R",'Mapa final'!#REF!),"")</f>
        <v>#REF!</v>
      </c>
      <c r="AS44" s="233" t="e">
        <f>IF(AND('Mapa final'!#REF!="Baja",'Mapa final'!#REF!="Mayor"),CONCATENATE("R",'Mapa final'!#REF!),"")</f>
        <v>#REF!</v>
      </c>
      <c r="AT44" s="233" t="e">
        <f>IF(AND('Mapa final'!#REF!="Baja",'Mapa final'!#REF!="Mayor"),CONCATENATE("R",'Mapa final'!#REF!),"")</f>
        <v>#REF!</v>
      </c>
      <c r="AU44" s="233" t="e">
        <f>IF(AND('Mapa final'!#REF!="Baja",'Mapa final'!#REF!="Mayor"),CONCATENATE("R",'Mapa final'!#REF!),"")</f>
        <v>#REF!</v>
      </c>
      <c r="AV44" s="233" t="e">
        <f>IF(AND('Mapa final'!#REF!="Baja",'Mapa final'!#REF!="Mayor"),CONCATENATE("R",'Mapa final'!#REF!),"")</f>
        <v>#REF!</v>
      </c>
      <c r="AW44" s="234" t="e">
        <f>IF(AND('Mapa final'!#REF!="Baja",'Mapa final'!#REF!="Mayor"),CONCATENATE("R",'Mapa final'!#REF!),"")</f>
        <v>#REF!</v>
      </c>
      <c r="AX44" s="251" t="e">
        <f>IF(AND('Mapa final'!#REF!="Baja",'Mapa final'!#REF!="Catastrófico"),CONCATENATE("R",'Mapa final'!#REF!),"")</f>
        <v>#REF!</v>
      </c>
      <c r="AY44" s="235" t="e">
        <f>IF(AND('Mapa final'!#REF!="Baja",'Mapa final'!#REF!="Catastrófico"),CONCATENATE("R",'Mapa final'!#REF!),"")</f>
        <v>#REF!</v>
      </c>
      <c r="AZ44" s="235" t="e">
        <f>IF(AND('Mapa final'!#REF!="Baja",'Mapa final'!#REF!="Catastrófico"),CONCATENATE("R",'Mapa final'!#REF!),"")</f>
        <v>#REF!</v>
      </c>
      <c r="BA44" s="235" t="e">
        <f>IF(AND('Mapa final'!#REF!="Baja",'Mapa final'!#REF!="Catastrófico"),CONCATENATE("R",'Mapa final'!#REF!),"")</f>
        <v>#REF!</v>
      </c>
      <c r="BB44" s="235" t="e">
        <f>IF(AND('Mapa final'!#REF!="Baja",'Mapa final'!#REF!="Catastrófico"),CONCATENATE("R",'Mapa final'!#REF!),"")</f>
        <v>#REF!</v>
      </c>
      <c r="BC44" s="235" t="e">
        <f>IF(AND('Mapa final'!#REF!="Baja",'Mapa final'!#REF!="Catastrófico"),CONCATENATE("R",'Mapa final'!#REF!),"")</f>
        <v>#REF!</v>
      </c>
      <c r="BD44" s="235" t="e">
        <f>IF(AND('Mapa final'!#REF!="Baja",'Mapa final'!#REF!="Catastrófico"),CONCATENATE("R",'Mapa final'!#REF!),"")</f>
        <v>#REF!</v>
      </c>
      <c r="BE44" s="235" t="e">
        <f>IF(AND('Mapa final'!#REF!="Baja",'Mapa final'!#REF!="Catastrófico"),CONCATENATE("R",'Mapa final'!#REF!),"")</f>
        <v>#REF!</v>
      </c>
      <c r="BF44" s="235" t="e">
        <f>IF(AND('Mapa final'!#REF!="Baja",'Mapa final'!#REF!="Catastrófico"),CONCATENATE("R",'Mapa final'!#REF!),"")</f>
        <v>#REF!</v>
      </c>
      <c r="BG44" s="236" t="e">
        <f>IF(AND('Mapa final'!#REF!="Baja",'Mapa final'!#REF!="Catastrófico"),CONCATENATE("R",'Mapa final'!#REF!),"")</f>
        <v>#REF!</v>
      </c>
      <c r="BH44" s="32"/>
      <c r="BI44" s="495"/>
      <c r="BJ44" s="496"/>
      <c r="BK44" s="496"/>
      <c r="BL44" s="496"/>
      <c r="BM44" s="496"/>
      <c r="BN44" s="497"/>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row>
    <row r="45" spans="1:119" ht="70" customHeight="1">
      <c r="A45" s="32"/>
      <c r="B45" s="507"/>
      <c r="C45" s="507"/>
      <c r="D45" s="508"/>
      <c r="E45" s="498" t="s">
        <v>146</v>
      </c>
      <c r="F45" s="499"/>
      <c r="G45" s="499"/>
      <c r="H45" s="499"/>
      <c r="I45" s="500"/>
      <c r="J45" s="237" t="e">
        <f>IF(AND('Mapa final'!#REF!="Muy Baja",'Mapa final'!#REF!="Leve"),CONCATENATE("R",'Mapa final'!#REF!),"")</f>
        <v>#REF!</v>
      </c>
      <c r="K45" s="238" t="e">
        <f>IF(AND('Mapa final'!#REF!="Muy Baja",'Mapa final'!#REF!="Leve"),CONCATENATE("R",'Mapa final'!#REF!),"")</f>
        <v>#REF!</v>
      </c>
      <c r="L45" s="238" t="e">
        <f>IF(AND('Mapa final'!#REF!="Muy Baja",'Mapa final'!#REF!="Leve"),CONCATENATE("R",'Mapa final'!#REF!),"")</f>
        <v>#REF!</v>
      </c>
      <c r="M45" s="238" t="e">
        <f>IF(AND('Mapa final'!#REF!="Muy Baja",'Mapa final'!#REF!="Leve"),CONCATENATE("R",'Mapa final'!#REF!),"")</f>
        <v>#REF!</v>
      </c>
      <c r="N45" s="238" t="e">
        <f>IF(AND('Mapa final'!#REF!="Muy Baja",'Mapa final'!#REF!="Leve"),CONCATENATE("R",'Mapa final'!#REF!),"")</f>
        <v>#REF!</v>
      </c>
      <c r="O45" s="238" t="e">
        <f>IF(AND('Mapa final'!#REF!="Muy Baja",'Mapa final'!#REF!="Leve"),CONCATENATE("R",'Mapa final'!#REF!),"")</f>
        <v>#REF!</v>
      </c>
      <c r="P45" s="238" t="e">
        <f>IF(AND('Mapa final'!#REF!="Muy Baja",'Mapa final'!#REF!="Leve"),CONCATENATE("R",'Mapa final'!#REF!),"")</f>
        <v>#REF!</v>
      </c>
      <c r="Q45" s="238" t="e">
        <f>IF(AND('Mapa final'!#REF!="Muy Baja",'Mapa final'!#REF!="Leve"),CONCATENATE("R",'Mapa final'!#REF!),"")</f>
        <v>#REF!</v>
      </c>
      <c r="R45" s="238" t="str">
        <f>IF(AND('Mapa final'!$O$16="Muy Baja",'Mapa final'!$S$16="Leve"),CONCATENATE("R",'Mapa final'!$A$16),"")</f>
        <v/>
      </c>
      <c r="S45" s="239" t="e">
        <f>IF(AND('Mapa final'!#REF!="Muy Baja",'Mapa final'!#REF!="Leve"),CONCATENATE("R",'Mapa final'!#REF!),"")</f>
        <v>#REF!</v>
      </c>
      <c r="T45" s="237" t="e">
        <f>IF(AND('Mapa final'!#REF!="Muy Baja",'Mapa final'!#REF!="Menor"),CONCATENATE("R",'Mapa final'!#REF!),"")</f>
        <v>#REF!</v>
      </c>
      <c r="U45" s="238" t="e">
        <f>IF(AND('Mapa final'!#REF!="Muy Baja",'Mapa final'!#REF!="Menor"),CONCATENATE("R",'Mapa final'!#REF!),"")</f>
        <v>#REF!</v>
      </c>
      <c r="V45" s="238" t="e">
        <f>IF(AND('Mapa final'!#REF!="Muy Baja",'Mapa final'!#REF!="Menor"),CONCATENATE("R",'Mapa final'!#REF!),"")</f>
        <v>#REF!</v>
      </c>
      <c r="W45" s="238" t="e">
        <f>IF(AND('Mapa final'!#REF!="Muy Baja",'Mapa final'!#REF!="Menor"),CONCATENATE("R",'Mapa final'!#REF!),"")</f>
        <v>#REF!</v>
      </c>
      <c r="X45" s="238" t="e">
        <f>IF(AND('Mapa final'!#REF!="Muy Baja",'Mapa final'!#REF!="Menor"),CONCATENATE("R",'Mapa final'!#REF!),"")</f>
        <v>#REF!</v>
      </c>
      <c r="Y45" s="238" t="e">
        <f>IF(AND('Mapa final'!#REF!="Muy Baja",'Mapa final'!#REF!="Menor"),CONCATENATE("R",'Mapa final'!#REF!),"")</f>
        <v>#REF!</v>
      </c>
      <c r="Z45" s="238" t="e">
        <f>IF(AND('Mapa final'!#REF!="Muy Baja",'Mapa final'!#REF!="Menor"),CONCATENATE("R",'Mapa final'!#REF!),"")</f>
        <v>#REF!</v>
      </c>
      <c r="AA45" s="238" t="e">
        <f>IF(AND('Mapa final'!#REF!="Muy Baja",'Mapa final'!#REF!="Menor"),CONCATENATE("R",'Mapa final'!#REF!),"")</f>
        <v>#REF!</v>
      </c>
      <c r="AB45" s="238" t="str">
        <f>IF(AND('Mapa final'!$O$16="Muy Baja",'Mapa final'!$S$16="Menor"),CONCATENATE("R",'Mapa final'!$A$16),"")</f>
        <v/>
      </c>
      <c r="AC45" s="239" t="e">
        <f>IF(AND('Mapa final'!#REF!="Muy Baja",'Mapa final'!#REF!="Menor"),CONCATENATE("R",'Mapa final'!#REF!),"")</f>
        <v>#REF!</v>
      </c>
      <c r="AD45" s="219" t="e">
        <f>IF(AND('Mapa final'!#REF!="Muy Baja",'Mapa final'!#REF!="Moderado"),CONCATENATE("R",'Mapa final'!#REF!),"")</f>
        <v>#REF!</v>
      </c>
      <c r="AE45" s="217" t="e">
        <f>IF(AND('Mapa final'!#REF!="Muy Baja",'Mapa final'!#REF!="Moderado"),CONCATENATE("R",'Mapa final'!#REF!),"")</f>
        <v>#REF!</v>
      </c>
      <c r="AF45" s="217" t="e">
        <f>IF(AND('Mapa final'!#REF!="Muy Baja",'Mapa final'!#REF!="Moderado"),CONCATENATE("R",'Mapa final'!#REF!),"")</f>
        <v>#REF!</v>
      </c>
      <c r="AG45" s="217" t="e">
        <f>IF(AND('Mapa final'!#REF!="Muy Baja",'Mapa final'!#REF!="Moderado"),CONCATENATE("R",'Mapa final'!#REF!),"")</f>
        <v>#REF!</v>
      </c>
      <c r="AH45" s="217" t="e">
        <f>IF(AND('Mapa final'!#REF!="Muy Baja",'Mapa final'!#REF!="Moderado"),CONCATENATE("R",'Mapa final'!#REF!),"")</f>
        <v>#REF!</v>
      </c>
      <c r="AI45" s="217" t="e">
        <f>IF(AND('Mapa final'!#REF!="Muy Baja",'Mapa final'!#REF!="Moderado"),CONCATENATE("R",'Mapa final'!#REF!),"")</f>
        <v>#REF!</v>
      </c>
      <c r="AJ45" s="217" t="e">
        <f>IF(AND('Mapa final'!#REF!="Muy Baja",'Mapa final'!#REF!="Moderado"),CONCATENATE("R",'Mapa final'!#REF!),"")</f>
        <v>#REF!</v>
      </c>
      <c r="AK45" s="217" t="e">
        <f>IF(AND('Mapa final'!#REF!="Muy Baja",'Mapa final'!#REF!="Moderado"),CONCATENATE("R",'Mapa final'!#REF!),"")</f>
        <v>#REF!</v>
      </c>
      <c r="AL45" s="217" t="str">
        <f>IF(AND('Mapa final'!$O$16="Muy Baja",'Mapa final'!$S$16="Moderado"),CONCATENATE("R",'Mapa final'!$A$16),"")</f>
        <v/>
      </c>
      <c r="AM45" s="218" t="e">
        <f>IF(AND('Mapa final'!#REF!="Muy Baja",'Mapa final'!#REF!="Moderado"),CONCATENATE("R",'Mapa final'!#REF!),"")</f>
        <v>#REF!</v>
      </c>
      <c r="AN45" s="181" t="e">
        <f>IF(AND('Mapa final'!#REF!="Muy Baja",'Mapa final'!#REF!="Mayor"),CONCATENATE("R",'Mapa final'!#REF!),"")</f>
        <v>#REF!</v>
      </c>
      <c r="AO45" s="182" t="e">
        <f>IF(AND('Mapa final'!#REF!="Muy Baja",'Mapa final'!#REF!="Mayor"),CONCATENATE("R",'Mapa final'!#REF!),"")</f>
        <v>#REF!</v>
      </c>
      <c r="AP45" s="182" t="e">
        <f>IF(AND('Mapa final'!#REF!="Muy Baja",'Mapa final'!#REF!="Mayor"),CONCATENATE("R",'Mapa final'!#REF!),"")</f>
        <v>#REF!</v>
      </c>
      <c r="AQ45" s="182" t="e">
        <f>IF(AND('Mapa final'!#REF!="Muy Baja",'Mapa final'!#REF!="Mayor"),CONCATENATE("R",'Mapa final'!#REF!),"")</f>
        <v>#REF!</v>
      </c>
      <c r="AR45" s="182" t="e">
        <f>IF(AND('Mapa final'!#REF!="Muy Baja",'Mapa final'!#REF!="Mayor"),CONCATENATE("R",'Mapa final'!#REF!),"")</f>
        <v>#REF!</v>
      </c>
      <c r="AS45" s="182" t="e">
        <f>IF(AND('Mapa final'!#REF!="Muy Baja",'Mapa final'!#REF!="Mayor"),CONCATENATE("R",'Mapa final'!#REF!),"")</f>
        <v>#REF!</v>
      </c>
      <c r="AT45" s="182" t="e">
        <f>IF(AND('Mapa final'!#REF!="Muy Baja",'Mapa final'!#REF!="Mayor"),CONCATENATE("R",'Mapa final'!#REF!),"")</f>
        <v>#REF!</v>
      </c>
      <c r="AU45" s="182" t="e">
        <f>IF(AND('Mapa final'!#REF!="Muy Baja",'Mapa final'!#REF!="Mayor"),CONCATENATE("R",'Mapa final'!#REF!),"")</f>
        <v>#REF!</v>
      </c>
      <c r="AV45" s="182" t="str">
        <f>IF(AND('Mapa final'!$O$16="Muy Baja",'Mapa final'!$S$16="Mayor"),CONCATENATE("R",'Mapa final'!$A$16),"")</f>
        <v/>
      </c>
      <c r="AW45" s="183" t="e">
        <f>IF(AND('Mapa final'!#REF!="Muy Baja",'Mapa final'!#REF!="Mayor"),CONCATENATE("R",'Mapa final'!#REF!),"")</f>
        <v>#REF!</v>
      </c>
      <c r="AX45" s="184" t="e">
        <f>IF(AND('Mapa final'!#REF!="Muy Baja",'Mapa final'!#REF!="Catastrófico"),CONCATENATE("R",'Mapa final'!#REF!),"")</f>
        <v>#REF!</v>
      </c>
      <c r="AY45" s="185" t="e">
        <f>IF(AND('Mapa final'!#REF!="Muy Baja",'Mapa final'!#REF!="Catastrófico"),CONCATENATE("R",'Mapa final'!#REF!),"")</f>
        <v>#REF!</v>
      </c>
      <c r="AZ45" s="185" t="e">
        <f>IF(AND('Mapa final'!#REF!="Muy Baja",'Mapa final'!#REF!="Catastrófico"),CONCATENATE("R",'Mapa final'!#REF!),"")</f>
        <v>#REF!</v>
      </c>
      <c r="BA45" s="185" t="e">
        <f>IF(AND('Mapa final'!#REF!="Muy Baja",'Mapa final'!#REF!="Catastrófico"),CONCATENATE("R",'Mapa final'!#REF!),"")</f>
        <v>#REF!</v>
      </c>
      <c r="BB45" s="185" t="e">
        <f>IF(AND('Mapa final'!#REF!="Muy Baja",'Mapa final'!#REF!="Catastrófico"),CONCATENATE("R",'Mapa final'!#REF!),"")</f>
        <v>#REF!</v>
      </c>
      <c r="BC45" s="185" t="e">
        <f>IF(AND('Mapa final'!#REF!="Muy Baja",'Mapa final'!#REF!="Catastrófico"),CONCATENATE("R",'Mapa final'!#REF!),"")</f>
        <v>#REF!</v>
      </c>
      <c r="BD45" s="185" t="e">
        <f>IF(AND('Mapa final'!#REF!="Muy Baja",'Mapa final'!#REF!="Catastrófico"),CONCATENATE("R",'Mapa final'!#REF!),"")</f>
        <v>#REF!</v>
      </c>
      <c r="BE45" s="185" t="e">
        <f>IF(AND('Mapa final'!#REF!="Muy Baja",'Mapa final'!#REF!="Catastrófico"),CONCATENATE("R",'Mapa final'!#REF!),"")</f>
        <v>#REF!</v>
      </c>
      <c r="BF45" s="185" t="str">
        <f>IF(AND('Mapa final'!$O$16="Muy Baja",'Mapa final'!$S$16="Catastrófico"),CONCATENATE("R",'Mapa final'!$A$16),"")</f>
        <v/>
      </c>
      <c r="BG45" s="186" t="e">
        <f>IF(AND('Mapa final'!#REF!="Muy Baja",'Mapa final'!#REF!="Catastrófico"),CONCATENATE("R",'Mapa final'!#REF!),"")</f>
        <v>#REF!</v>
      </c>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row>
    <row r="46" spans="1:119" ht="70" customHeight="1">
      <c r="A46" s="32"/>
      <c r="B46" s="507"/>
      <c r="C46" s="507"/>
      <c r="D46" s="508"/>
      <c r="E46" s="501"/>
      <c r="F46" s="502"/>
      <c r="G46" s="502"/>
      <c r="H46" s="502"/>
      <c r="I46" s="503"/>
      <c r="J46" s="242" t="e">
        <f>IF(AND('Mapa final'!#REF!="Muy Baja",'Mapa final'!#REF!="Leve"),CONCATENATE("R",'Mapa final'!#REF!),"")</f>
        <v>#REF!</v>
      </c>
      <c r="K46" s="243" t="e">
        <f>IF(AND('Mapa final'!#REF!="Muy Baja",'Mapa final'!#REF!="Leve"),CONCATENATE("R",'Mapa final'!#REF!),"")</f>
        <v>#REF!</v>
      </c>
      <c r="L46" s="243" t="e">
        <f>IF(AND('Mapa final'!#REF!="Muy Baja",'Mapa final'!#REF!="Leve"),CONCATENATE("R",'Mapa final'!#REF!),"")</f>
        <v>#REF!</v>
      </c>
      <c r="M46" s="243" t="e">
        <f>IF(AND('Mapa final'!#REF!="Muy Baja",'Mapa final'!#REF!="Leve"),CONCATENATE("R",'Mapa final'!#REF!),"")</f>
        <v>#REF!</v>
      </c>
      <c r="N46" s="243" t="e">
        <f>IF(AND('Mapa final'!#REF!="Muy Baja",'Mapa final'!#REF!="Leve"),CONCATENATE("R",'Mapa final'!#REF!),"")</f>
        <v>#REF!</v>
      </c>
      <c r="O46" s="243" t="e">
        <f>IF(AND('Mapa final'!#REF!="Muy Baja",'Mapa final'!#REF!="Leve"),CONCATENATE("R",'Mapa final'!#REF!),"")</f>
        <v>#REF!</v>
      </c>
      <c r="P46" s="243" t="e">
        <f>IF(AND('Mapa final'!#REF!="Muy Baja",'Mapa final'!#REF!="Leve"),CONCATENATE("R",'Mapa final'!#REF!),"")</f>
        <v>#REF!</v>
      </c>
      <c r="Q46" s="243" t="e">
        <f>IF(AND('Mapa final'!#REF!="Muy Baja",'Mapa final'!#REF!="Leve"),CONCATENATE("R",'Mapa final'!#REF!),"")</f>
        <v>#REF!</v>
      </c>
      <c r="R46" s="243" t="e">
        <f>IF(AND('Mapa final'!#REF!="Muy Baja",'Mapa final'!#REF!="Leve"),CONCATENATE("R",'Mapa final'!#REF!),"")</f>
        <v>#REF!</v>
      </c>
      <c r="S46" s="244" t="e">
        <f>IF(AND('Mapa final'!#REF!="Muy Baja",'Mapa final'!#REF!="Leve"),CONCATENATE("R",'Mapa final'!#REF!),"")</f>
        <v>#REF!</v>
      </c>
      <c r="T46" s="242" t="e">
        <f>IF(AND('Mapa final'!#REF!="Muy Baja",'Mapa final'!#REF!="Menor"),CONCATENATE("R",'Mapa final'!#REF!),"")</f>
        <v>#REF!</v>
      </c>
      <c r="U46" s="243" t="e">
        <f>IF(AND('Mapa final'!#REF!="Muy Baja",'Mapa final'!#REF!="Menor"),CONCATENATE("R",'Mapa final'!#REF!),"")</f>
        <v>#REF!</v>
      </c>
      <c r="V46" s="243" t="e">
        <f>IF(AND('Mapa final'!#REF!="Muy Baja",'Mapa final'!#REF!="Menor"),CONCATENATE("R",'Mapa final'!#REF!),"")</f>
        <v>#REF!</v>
      </c>
      <c r="W46" s="243" t="e">
        <f>IF(AND('Mapa final'!#REF!="Muy Baja",'Mapa final'!#REF!="Menor"),CONCATENATE("R",'Mapa final'!#REF!),"")</f>
        <v>#REF!</v>
      </c>
      <c r="X46" s="243" t="e">
        <f>IF(AND('Mapa final'!#REF!="Muy Baja",'Mapa final'!#REF!="Menor"),CONCATENATE("R",'Mapa final'!#REF!),"")</f>
        <v>#REF!</v>
      </c>
      <c r="Y46" s="243" t="e">
        <f>IF(AND('Mapa final'!#REF!="Muy Baja",'Mapa final'!#REF!="Menor"),CONCATENATE("R",'Mapa final'!#REF!),"")</f>
        <v>#REF!</v>
      </c>
      <c r="Z46" s="243" t="e">
        <f>IF(AND('Mapa final'!#REF!="Muy Baja",'Mapa final'!#REF!="Menor"),CONCATENATE("R",'Mapa final'!#REF!),"")</f>
        <v>#REF!</v>
      </c>
      <c r="AA46" s="243" t="e">
        <f>IF(AND('Mapa final'!#REF!="Muy Baja",'Mapa final'!#REF!="Menor"),CONCATENATE("R",'Mapa final'!#REF!),"")</f>
        <v>#REF!</v>
      </c>
      <c r="AB46" s="243" t="e">
        <f>IF(AND('Mapa final'!#REF!="Muy Baja",'Mapa final'!#REF!="Menor"),CONCATENATE("R",'Mapa final'!#REF!),"")</f>
        <v>#REF!</v>
      </c>
      <c r="AC46" s="244" t="e">
        <f>IF(AND('Mapa final'!#REF!="Muy Baja",'Mapa final'!#REF!="Menor"),CONCATENATE("R",'Mapa final'!#REF!),"")</f>
        <v>#REF!</v>
      </c>
      <c r="AD46" s="225" t="e">
        <f>IF(AND('Mapa final'!#REF!="Muy Baja",'Mapa final'!#REF!="Moderado"),CONCATENATE("R",'Mapa final'!#REF!),"")</f>
        <v>#REF!</v>
      </c>
      <c r="AE46" s="180" t="e">
        <f>IF(AND('Mapa final'!#REF!="Muy Baja",'Mapa final'!#REF!="Moderado"),CONCATENATE("R",'Mapa final'!#REF!),"")</f>
        <v>#REF!</v>
      </c>
      <c r="AF46" s="180" t="e">
        <f>IF(AND('Mapa final'!#REF!="Muy Baja",'Mapa final'!#REF!="Moderado"),CONCATENATE("R",'Mapa final'!#REF!),"")</f>
        <v>#REF!</v>
      </c>
      <c r="AG46" s="180" t="e">
        <f>IF(AND('Mapa final'!#REF!="Muy Baja",'Mapa final'!#REF!="Moderado"),CONCATENATE("R",'Mapa final'!#REF!),"")</f>
        <v>#REF!</v>
      </c>
      <c r="AH46" s="180" t="e">
        <f>IF(AND('Mapa final'!#REF!="Muy Baja",'Mapa final'!#REF!="Moderado"),CONCATENATE("R",'Mapa final'!#REF!),"")</f>
        <v>#REF!</v>
      </c>
      <c r="AI46" s="180" t="e">
        <f>IF(AND('Mapa final'!#REF!="Muy Baja",'Mapa final'!#REF!="Moderado"),CONCATENATE("R",'Mapa final'!#REF!),"")</f>
        <v>#REF!</v>
      </c>
      <c r="AJ46" s="180" t="e">
        <f>IF(AND('Mapa final'!#REF!="Muy Baja",'Mapa final'!#REF!="Moderado"),CONCATENATE("R",'Mapa final'!#REF!),"")</f>
        <v>#REF!</v>
      </c>
      <c r="AK46" s="180" t="e">
        <f>IF(AND('Mapa final'!#REF!="Muy Baja",'Mapa final'!#REF!="Moderado"),CONCATENATE("R",'Mapa final'!#REF!),"")</f>
        <v>#REF!</v>
      </c>
      <c r="AL46" s="180" t="e">
        <f>IF(AND('Mapa final'!#REF!="Muy Baja",'Mapa final'!#REF!="Moderado"),CONCATENATE("R",'Mapa final'!#REF!),"")</f>
        <v>#REF!</v>
      </c>
      <c r="AM46" s="224" t="e">
        <f>IF(AND('Mapa final'!#REF!="Muy Baja",'Mapa final'!#REF!="Moderado"),CONCATENATE("R",'Mapa final'!#REF!),"")</f>
        <v>#REF!</v>
      </c>
      <c r="AN46" s="187" t="e">
        <f>IF(AND('Mapa final'!#REF!="Muy Baja",'Mapa final'!#REF!="Mayor"),CONCATENATE("R",'Mapa final'!#REF!),"")</f>
        <v>#REF!</v>
      </c>
      <c r="AO46" s="188" t="e">
        <f>IF(AND('Mapa final'!#REF!="Muy Baja",'Mapa final'!#REF!="Mayor"),CONCATENATE("R",'Mapa final'!#REF!),"")</f>
        <v>#REF!</v>
      </c>
      <c r="AP46" s="188" t="e">
        <f>IF(AND('Mapa final'!#REF!="Muy Baja",'Mapa final'!#REF!="Mayor"),CONCATENATE("R",'Mapa final'!#REF!),"")</f>
        <v>#REF!</v>
      </c>
      <c r="AQ46" s="188" t="e">
        <f>IF(AND('Mapa final'!#REF!="Muy Baja",'Mapa final'!#REF!="Mayor"),CONCATENATE("R",'Mapa final'!#REF!),"")</f>
        <v>#REF!</v>
      </c>
      <c r="AR46" s="188" t="e">
        <f>IF(AND('Mapa final'!#REF!="Muy Baja",'Mapa final'!#REF!="Mayor"),CONCATENATE("R",'Mapa final'!#REF!),"")</f>
        <v>#REF!</v>
      </c>
      <c r="AS46" s="188" t="e">
        <f>IF(AND('Mapa final'!#REF!="Muy Baja",'Mapa final'!#REF!="Mayor"),CONCATENATE("R",'Mapa final'!#REF!),"")</f>
        <v>#REF!</v>
      </c>
      <c r="AT46" s="188" t="e">
        <f>IF(AND('Mapa final'!#REF!="Muy Baja",'Mapa final'!#REF!="Mayor"),CONCATENATE("R",'Mapa final'!#REF!),"")</f>
        <v>#REF!</v>
      </c>
      <c r="AU46" s="188" t="e">
        <f>IF(AND('Mapa final'!#REF!="Muy Baja",'Mapa final'!#REF!="Mayor"),CONCATENATE("R",'Mapa final'!#REF!),"")</f>
        <v>#REF!</v>
      </c>
      <c r="AV46" s="188" t="e">
        <f>IF(AND('Mapa final'!#REF!="Muy Baja",'Mapa final'!#REF!="Mayor"),CONCATENATE("R",'Mapa final'!#REF!),"")</f>
        <v>#REF!</v>
      </c>
      <c r="AW46" s="189" t="e">
        <f>IF(AND('Mapa final'!#REF!="Muy Baja",'Mapa final'!#REF!="Mayor"),CONCATENATE("R",'Mapa final'!#REF!),"")</f>
        <v>#REF!</v>
      </c>
      <c r="AX46" s="190" t="e">
        <f>IF(AND('Mapa final'!#REF!="Muy Baja",'Mapa final'!#REF!="Catastrófico"),CONCATENATE("R",'Mapa final'!#REF!),"")</f>
        <v>#REF!</v>
      </c>
      <c r="AY46" s="191" t="e">
        <f>IF(AND('Mapa final'!#REF!="Muy Baja",'Mapa final'!#REF!="Catastrófico"),CONCATENATE("R",'Mapa final'!#REF!),"")</f>
        <v>#REF!</v>
      </c>
      <c r="AZ46" s="191" t="e">
        <f>IF(AND('Mapa final'!#REF!="Muy Baja",'Mapa final'!#REF!="Catastrófico"),CONCATENATE("R",'Mapa final'!#REF!),"")</f>
        <v>#REF!</v>
      </c>
      <c r="BA46" s="191" t="e">
        <f>IF(AND('Mapa final'!#REF!="Muy Baja",'Mapa final'!#REF!="Catastrófico"),CONCATENATE("R",'Mapa final'!#REF!),"")</f>
        <v>#REF!</v>
      </c>
      <c r="BB46" s="191" t="e">
        <f>IF(AND('Mapa final'!#REF!="Muy Baja",'Mapa final'!#REF!="Catastrófico"),CONCATENATE("R",'Mapa final'!#REF!),"")</f>
        <v>#REF!</v>
      </c>
      <c r="BC46" s="191" t="e">
        <f>IF(AND('Mapa final'!#REF!="Muy Baja",'Mapa final'!#REF!="Catastrófico"),CONCATENATE("R",'Mapa final'!#REF!),"")</f>
        <v>#REF!</v>
      </c>
      <c r="BD46" s="191" t="e">
        <f>IF(AND('Mapa final'!#REF!="Muy Baja",'Mapa final'!#REF!="Catastrófico"),CONCATENATE("R",'Mapa final'!#REF!),"")</f>
        <v>#REF!</v>
      </c>
      <c r="BE46" s="191" t="e">
        <f>IF(AND('Mapa final'!#REF!="Muy Baja",'Mapa final'!#REF!="Catastrófico"),CONCATENATE("R",'Mapa final'!#REF!),"")</f>
        <v>#REF!</v>
      </c>
      <c r="BF46" s="191" t="e">
        <f>IF(AND('Mapa final'!#REF!="Muy Baja",'Mapa final'!#REF!="Catastrófico"),CONCATENATE("R",'Mapa final'!#REF!),"")</f>
        <v>#REF!</v>
      </c>
      <c r="BG46" s="192" t="e">
        <f>IF(AND('Mapa final'!#REF!="Muy Baja",'Mapa final'!#REF!="Catastrófico"),CONCATENATE("R",'Mapa final'!#REF!),"")</f>
        <v>#REF!</v>
      </c>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row>
    <row r="47" spans="1:119" ht="70" customHeight="1">
      <c r="A47" s="32"/>
      <c r="B47" s="507"/>
      <c r="C47" s="507"/>
      <c r="D47" s="508"/>
      <c r="E47" s="501"/>
      <c r="F47" s="502"/>
      <c r="G47" s="502"/>
      <c r="H47" s="502"/>
      <c r="I47" s="503"/>
      <c r="J47" s="242" t="e">
        <f>IF(AND('Mapa final'!#REF!="Muy Baja",'Mapa final'!#REF!="Leve"),CONCATENATE("R",'Mapa final'!#REF!),"")</f>
        <v>#REF!</v>
      </c>
      <c r="K47" s="243" t="e">
        <f>IF(AND('Mapa final'!#REF!="Muy Baja",'Mapa final'!#REF!="Leve"),CONCATENATE("R",'Mapa final'!#REF!),"")</f>
        <v>#REF!</v>
      </c>
      <c r="L47" s="243" t="e">
        <f>IF(AND('Mapa final'!#REF!="Muy Baja",'Mapa final'!#REF!="Leve"),CONCATENATE("R",'Mapa final'!#REF!),"")</f>
        <v>#REF!</v>
      </c>
      <c r="M47" s="243" t="e">
        <f>IF(AND('Mapa final'!#REF!="Muy Baja",'Mapa final'!#REF!="Leve"),CONCATENATE("R",'Mapa final'!#REF!),"")</f>
        <v>#REF!</v>
      </c>
      <c r="N47" s="243" t="e">
        <f>IF(AND('Mapa final'!#REF!="Muy Baja",'Mapa final'!#REF!="Leve"),CONCATENATE("R",'Mapa final'!#REF!),"")</f>
        <v>#REF!</v>
      </c>
      <c r="O47" s="243" t="e">
        <f>IF(AND('Mapa final'!#REF!="Muy Baja",'Mapa final'!#REF!="Leve"),CONCATENATE("R",'Mapa final'!#REF!),"")</f>
        <v>#REF!</v>
      </c>
      <c r="P47" s="243" t="e">
        <f>IF(AND('Mapa final'!#REF!="Muy Baja",'Mapa final'!#REF!="Leve"),CONCATENATE("R",'Mapa final'!#REF!),"")</f>
        <v>#REF!</v>
      </c>
      <c r="Q47" s="243" t="e">
        <f>IF(AND('Mapa final'!#REF!="Muy Baja",'Mapa final'!#REF!="Leve"),CONCATENATE("R",'Mapa final'!#REF!),"")</f>
        <v>#REF!</v>
      </c>
      <c r="R47" s="243" t="e">
        <f>IF(AND('Mapa final'!#REF!="Muy Baja",'Mapa final'!#REF!="Leve"),CONCATENATE("R",'Mapa final'!#REF!),"")</f>
        <v>#REF!</v>
      </c>
      <c r="S47" s="244" t="e">
        <f>IF(AND('Mapa final'!#REF!="Muy Baja",'Mapa final'!#REF!="Leve"),CONCATENATE("R",'Mapa final'!#REF!),"")</f>
        <v>#REF!</v>
      </c>
      <c r="T47" s="242" t="e">
        <f>IF(AND('Mapa final'!#REF!="Muy Baja",'Mapa final'!#REF!="Menor"),CONCATENATE("R",'Mapa final'!#REF!),"")</f>
        <v>#REF!</v>
      </c>
      <c r="U47" s="243" t="e">
        <f>IF(AND('Mapa final'!#REF!="Muy Baja",'Mapa final'!#REF!="Menor"),CONCATENATE("R",'Mapa final'!#REF!),"")</f>
        <v>#REF!</v>
      </c>
      <c r="V47" s="243" t="e">
        <f>IF(AND('Mapa final'!#REF!="Muy Baja",'Mapa final'!#REF!="Menor"),CONCATENATE("R",'Mapa final'!#REF!),"")</f>
        <v>#REF!</v>
      </c>
      <c r="W47" s="243" t="e">
        <f>IF(AND('Mapa final'!#REF!="Muy Baja",'Mapa final'!#REF!="Menor"),CONCATENATE("R",'Mapa final'!#REF!),"")</f>
        <v>#REF!</v>
      </c>
      <c r="X47" s="243" t="e">
        <f>IF(AND('Mapa final'!#REF!="Muy Baja",'Mapa final'!#REF!="Menor"),CONCATENATE("R",'Mapa final'!#REF!),"")</f>
        <v>#REF!</v>
      </c>
      <c r="Y47" s="243" t="e">
        <f>IF(AND('Mapa final'!#REF!="Muy Baja",'Mapa final'!#REF!="Menor"),CONCATENATE("R",'Mapa final'!#REF!),"")</f>
        <v>#REF!</v>
      </c>
      <c r="Z47" s="243" t="e">
        <f>IF(AND('Mapa final'!#REF!="Muy Baja",'Mapa final'!#REF!="Menor"),CONCATENATE("R",'Mapa final'!#REF!),"")</f>
        <v>#REF!</v>
      </c>
      <c r="AA47" s="243" t="e">
        <f>IF(AND('Mapa final'!#REF!="Muy Baja",'Mapa final'!#REF!="Menor"),CONCATENATE("R",'Mapa final'!#REF!),"")</f>
        <v>#REF!</v>
      </c>
      <c r="AB47" s="243" t="e">
        <f>IF(AND('Mapa final'!#REF!="Muy Baja",'Mapa final'!#REF!="Menor"),CONCATENATE("R",'Mapa final'!#REF!),"")</f>
        <v>#REF!</v>
      </c>
      <c r="AC47" s="244" t="e">
        <f>IF(AND('Mapa final'!#REF!="Muy Baja",'Mapa final'!#REF!="Menor"),CONCATENATE("R",'Mapa final'!#REF!),"")</f>
        <v>#REF!</v>
      </c>
      <c r="AD47" s="225" t="e">
        <f>IF(AND('Mapa final'!#REF!="Muy Baja",'Mapa final'!#REF!="Moderado"),CONCATENATE("R",'Mapa final'!#REF!),"")</f>
        <v>#REF!</v>
      </c>
      <c r="AE47" s="180" t="e">
        <f>IF(AND('Mapa final'!#REF!="Muy Baja",'Mapa final'!#REF!="Moderado"),CONCATENATE("R",'Mapa final'!#REF!),"")</f>
        <v>#REF!</v>
      </c>
      <c r="AF47" s="180" t="e">
        <f>IF(AND('Mapa final'!#REF!="Muy Baja",'Mapa final'!#REF!="Moderado"),CONCATENATE("R",'Mapa final'!#REF!),"")</f>
        <v>#REF!</v>
      </c>
      <c r="AG47" s="180" t="e">
        <f>IF(AND('Mapa final'!#REF!="Muy Baja",'Mapa final'!#REF!="Moderado"),CONCATENATE("R",'Mapa final'!#REF!),"")</f>
        <v>#REF!</v>
      </c>
      <c r="AH47" s="180" t="e">
        <f>IF(AND('Mapa final'!#REF!="Muy Baja",'Mapa final'!#REF!="Moderado"),CONCATENATE("R",'Mapa final'!#REF!),"")</f>
        <v>#REF!</v>
      </c>
      <c r="AI47" s="180" t="e">
        <f>IF(AND('Mapa final'!#REF!="Muy Baja",'Mapa final'!#REF!="Moderado"),CONCATENATE("R",'Mapa final'!#REF!),"")</f>
        <v>#REF!</v>
      </c>
      <c r="AJ47" s="180" t="e">
        <f>IF(AND('Mapa final'!#REF!="Muy Baja",'Mapa final'!#REF!="Moderado"),CONCATENATE("R",'Mapa final'!#REF!),"")</f>
        <v>#REF!</v>
      </c>
      <c r="AK47" s="180" t="e">
        <f>IF(AND('Mapa final'!#REF!="Muy Baja",'Mapa final'!#REF!="Moderado"),CONCATENATE("R",'Mapa final'!#REF!),"")</f>
        <v>#REF!</v>
      </c>
      <c r="AL47" s="180" t="e">
        <f>IF(AND('Mapa final'!#REF!="Muy Baja",'Mapa final'!#REF!="Moderado"),CONCATENATE("R",'Mapa final'!#REF!),"")</f>
        <v>#REF!</v>
      </c>
      <c r="AM47" s="224" t="e">
        <f>IF(AND('Mapa final'!#REF!="Muy Baja",'Mapa final'!#REF!="Moderado"),CONCATENATE("R",'Mapa final'!#REF!),"")</f>
        <v>#REF!</v>
      </c>
      <c r="AN47" s="187" t="e">
        <f>IF(AND('Mapa final'!#REF!="Muy Baja",'Mapa final'!#REF!="Mayor"),CONCATENATE("R",'Mapa final'!#REF!),"")</f>
        <v>#REF!</v>
      </c>
      <c r="AO47" s="188" t="e">
        <f>IF(AND('Mapa final'!#REF!="Muy Baja",'Mapa final'!#REF!="Mayor"),CONCATENATE("R",'Mapa final'!#REF!),"")</f>
        <v>#REF!</v>
      </c>
      <c r="AP47" s="188" t="e">
        <f>IF(AND('Mapa final'!#REF!="Muy Baja",'Mapa final'!#REF!="Mayor"),CONCATENATE("R",'Mapa final'!#REF!),"")</f>
        <v>#REF!</v>
      </c>
      <c r="AQ47" s="188" t="e">
        <f>IF(AND('Mapa final'!#REF!="Muy Baja",'Mapa final'!#REF!="Mayor"),CONCATENATE("R",'Mapa final'!#REF!),"")</f>
        <v>#REF!</v>
      </c>
      <c r="AR47" s="188" t="e">
        <f>IF(AND('Mapa final'!#REF!="Muy Baja",'Mapa final'!#REF!="Mayor"),CONCATENATE("R",'Mapa final'!#REF!),"")</f>
        <v>#REF!</v>
      </c>
      <c r="AS47" s="188" t="e">
        <f>IF(AND('Mapa final'!#REF!="Muy Baja",'Mapa final'!#REF!="Mayor"),CONCATENATE("R",'Mapa final'!#REF!),"")</f>
        <v>#REF!</v>
      </c>
      <c r="AT47" s="188" t="e">
        <f>IF(AND('Mapa final'!#REF!="Muy Baja",'Mapa final'!#REF!="Mayor"),CONCATENATE("R",'Mapa final'!#REF!),"")</f>
        <v>#REF!</v>
      </c>
      <c r="AU47" s="188" t="e">
        <f>IF(AND('Mapa final'!#REF!="Muy Baja",'Mapa final'!#REF!="Mayor"),CONCATENATE("R",'Mapa final'!#REF!),"")</f>
        <v>#REF!</v>
      </c>
      <c r="AV47" s="188" t="e">
        <f>IF(AND('Mapa final'!#REF!="Muy Baja",'Mapa final'!#REF!="Mayor"),CONCATENATE("R",'Mapa final'!#REF!),"")</f>
        <v>#REF!</v>
      </c>
      <c r="AW47" s="189" t="e">
        <f>IF(AND('Mapa final'!#REF!="Muy Baja",'Mapa final'!#REF!="Mayor"),CONCATENATE("R",'Mapa final'!#REF!),"")</f>
        <v>#REF!</v>
      </c>
      <c r="AX47" s="190" t="e">
        <f>IF(AND('Mapa final'!#REF!="Muy Baja",'Mapa final'!#REF!="Catastrófico"),CONCATENATE("R",'Mapa final'!#REF!),"")</f>
        <v>#REF!</v>
      </c>
      <c r="AY47" s="191" t="e">
        <f>IF(AND('Mapa final'!#REF!="Muy Baja",'Mapa final'!#REF!="Catastrófico"),CONCATENATE("R",'Mapa final'!#REF!),"")</f>
        <v>#REF!</v>
      </c>
      <c r="AZ47" s="191" t="e">
        <f>IF(AND('Mapa final'!#REF!="Muy Baja",'Mapa final'!#REF!="Catastrófico"),CONCATENATE("R",'Mapa final'!#REF!),"")</f>
        <v>#REF!</v>
      </c>
      <c r="BA47" s="191" t="e">
        <f>IF(AND('Mapa final'!#REF!="Muy Baja",'Mapa final'!#REF!="Catastrófico"),CONCATENATE("R",'Mapa final'!#REF!),"")</f>
        <v>#REF!</v>
      </c>
      <c r="BB47" s="191" t="e">
        <f>IF(AND('Mapa final'!#REF!="Muy Baja",'Mapa final'!#REF!="Catastrófico"),CONCATENATE("R",'Mapa final'!#REF!),"")</f>
        <v>#REF!</v>
      </c>
      <c r="BC47" s="191" t="e">
        <f>IF(AND('Mapa final'!#REF!="Muy Baja",'Mapa final'!#REF!="Catastrófico"),CONCATENATE("R",'Mapa final'!#REF!),"")</f>
        <v>#REF!</v>
      </c>
      <c r="BD47" s="191" t="e">
        <f>IF(AND('Mapa final'!#REF!="Muy Baja",'Mapa final'!#REF!="Catastrófico"),CONCATENATE("R",'Mapa final'!#REF!),"")</f>
        <v>#REF!</v>
      </c>
      <c r="BE47" s="191" t="e">
        <f>IF(AND('Mapa final'!#REF!="Muy Baja",'Mapa final'!#REF!="Catastrófico"),CONCATENATE("R",'Mapa final'!#REF!),"")</f>
        <v>#REF!</v>
      </c>
      <c r="BF47" s="191" t="e">
        <f>IF(AND('Mapa final'!#REF!="Muy Baja",'Mapa final'!#REF!="Catastrófico"),CONCATENATE("R",'Mapa final'!#REF!),"")</f>
        <v>#REF!</v>
      </c>
      <c r="BG47" s="192" t="e">
        <f>IF(AND('Mapa final'!#REF!="Muy Baja",'Mapa final'!#REF!="Catastrófico"),CONCATENATE("R",'Mapa final'!#REF!),"")</f>
        <v>#REF!</v>
      </c>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row>
    <row r="48" spans="1:119" ht="70" customHeight="1">
      <c r="A48" s="32"/>
      <c r="B48" s="507"/>
      <c r="C48" s="507"/>
      <c r="D48" s="508"/>
      <c r="E48" s="501"/>
      <c r="F48" s="502"/>
      <c r="G48" s="502"/>
      <c r="H48" s="502"/>
      <c r="I48" s="503"/>
      <c r="J48" s="242" t="e">
        <f>IF(AND('Mapa final'!#REF!="Muy Baja",'Mapa final'!#REF!="Leve"),CONCATENATE("R",'Mapa final'!#REF!),"")</f>
        <v>#REF!</v>
      </c>
      <c r="K48" s="243" t="e">
        <f>IF(AND('Mapa final'!#REF!="Muy Baja",'Mapa final'!#REF!="Leve"),CONCATENATE("R",'Mapa final'!#REF!),"")</f>
        <v>#REF!</v>
      </c>
      <c r="L48" s="243" t="e">
        <f>IF(AND('Mapa final'!#REF!="Muy Baja",'Mapa final'!#REF!="Leve"),CONCATENATE("R",'Mapa final'!#REF!),"")</f>
        <v>#REF!</v>
      </c>
      <c r="M48" s="243" t="e">
        <f>IF(AND('Mapa final'!#REF!="Muy Baja",'Mapa final'!#REF!="Leve"),CONCATENATE("R",'Mapa final'!#REF!),"")</f>
        <v>#REF!</v>
      </c>
      <c r="N48" s="243" t="e">
        <f>IF(AND('Mapa final'!#REF!="Muy Baja",'Mapa final'!#REF!="Leve"),CONCATENATE("R",'Mapa final'!#REF!),"")</f>
        <v>#REF!</v>
      </c>
      <c r="O48" s="243" t="e">
        <f>IF(AND('Mapa final'!#REF!="Muy Baja",'Mapa final'!#REF!="Leve"),CONCATENATE("R",'Mapa final'!#REF!),"")</f>
        <v>#REF!</v>
      </c>
      <c r="P48" s="243" t="e">
        <f>IF(AND('Mapa final'!#REF!="Muy Baja",'Mapa final'!#REF!="Leve"),CONCATENATE("R",'Mapa final'!#REF!),"")</f>
        <v>#REF!</v>
      </c>
      <c r="Q48" s="243" t="e">
        <f>IF(AND('Mapa final'!#REF!="Muy Baja",'Mapa final'!#REF!="Leve"),CONCATENATE("R",'Mapa final'!#REF!),"")</f>
        <v>#REF!</v>
      </c>
      <c r="R48" s="243" t="e">
        <f>IF(AND('Mapa final'!#REF!="Muy Baja",'Mapa final'!#REF!="Leve"),CONCATENATE("R",'Mapa final'!#REF!),"")</f>
        <v>#REF!</v>
      </c>
      <c r="S48" s="244" t="e">
        <f>IF(AND('Mapa final'!#REF!="Muy Baja",'Mapa final'!#REF!="Leve"),CONCATENATE("R",'Mapa final'!#REF!),"")</f>
        <v>#REF!</v>
      </c>
      <c r="T48" s="242" t="e">
        <f>IF(AND('Mapa final'!#REF!="Muy Baja",'Mapa final'!#REF!="Menor"),CONCATENATE("R",'Mapa final'!#REF!),"")</f>
        <v>#REF!</v>
      </c>
      <c r="U48" s="243" t="e">
        <f>IF(AND('Mapa final'!#REF!="Muy Baja",'Mapa final'!#REF!="Menor"),CONCATENATE("R",'Mapa final'!#REF!),"")</f>
        <v>#REF!</v>
      </c>
      <c r="V48" s="243" t="e">
        <f>IF(AND('Mapa final'!#REF!="Muy Baja",'Mapa final'!#REF!="Menor"),CONCATENATE("R",'Mapa final'!#REF!),"")</f>
        <v>#REF!</v>
      </c>
      <c r="W48" s="243" t="e">
        <f>IF(AND('Mapa final'!#REF!="Muy Baja",'Mapa final'!#REF!="Menor"),CONCATENATE("R",'Mapa final'!#REF!),"")</f>
        <v>#REF!</v>
      </c>
      <c r="X48" s="243" t="e">
        <f>IF(AND('Mapa final'!#REF!="Muy Baja",'Mapa final'!#REF!="Menor"),CONCATENATE("R",'Mapa final'!#REF!),"")</f>
        <v>#REF!</v>
      </c>
      <c r="Y48" s="243" t="e">
        <f>IF(AND('Mapa final'!#REF!="Muy Baja",'Mapa final'!#REF!="Menor"),CONCATENATE("R",'Mapa final'!#REF!),"")</f>
        <v>#REF!</v>
      </c>
      <c r="Z48" s="243" t="e">
        <f>IF(AND('Mapa final'!#REF!="Muy Baja",'Mapa final'!#REF!="Menor"),CONCATENATE("R",'Mapa final'!#REF!),"")</f>
        <v>#REF!</v>
      </c>
      <c r="AA48" s="243" t="e">
        <f>IF(AND('Mapa final'!#REF!="Muy Baja",'Mapa final'!#REF!="Menor"),CONCATENATE("R",'Mapa final'!#REF!),"")</f>
        <v>#REF!</v>
      </c>
      <c r="AB48" s="243" t="e">
        <f>IF(AND('Mapa final'!#REF!="Muy Baja",'Mapa final'!#REF!="Menor"),CONCATENATE("R",'Mapa final'!#REF!),"")</f>
        <v>#REF!</v>
      </c>
      <c r="AC48" s="244" t="e">
        <f>IF(AND('Mapa final'!#REF!="Muy Baja",'Mapa final'!#REF!="Menor"),CONCATENATE("R",'Mapa final'!#REF!),"")</f>
        <v>#REF!</v>
      </c>
      <c r="AD48" s="225" t="e">
        <f>IF(AND('Mapa final'!#REF!="Muy Baja",'Mapa final'!#REF!="Moderado"),CONCATENATE("R",'Mapa final'!#REF!),"")</f>
        <v>#REF!</v>
      </c>
      <c r="AE48" s="180" t="e">
        <f>IF(AND('Mapa final'!#REF!="Muy Baja",'Mapa final'!#REF!="Moderado"),CONCATENATE("R",'Mapa final'!#REF!),"")</f>
        <v>#REF!</v>
      </c>
      <c r="AF48" s="180" t="e">
        <f>IF(AND('Mapa final'!#REF!="Muy Baja",'Mapa final'!#REF!="Moderado"),CONCATENATE("R",'Mapa final'!#REF!),"")</f>
        <v>#REF!</v>
      </c>
      <c r="AG48" s="180" t="e">
        <f>IF(AND('Mapa final'!#REF!="Muy Baja",'Mapa final'!#REF!="Moderado"),CONCATENATE("R",'Mapa final'!#REF!),"")</f>
        <v>#REF!</v>
      </c>
      <c r="AH48" s="180" t="e">
        <f>IF(AND('Mapa final'!#REF!="Muy Baja",'Mapa final'!#REF!="Moderado"),CONCATENATE("R",'Mapa final'!#REF!),"")</f>
        <v>#REF!</v>
      </c>
      <c r="AI48" s="180" t="e">
        <f>IF(AND('Mapa final'!#REF!="Muy Baja",'Mapa final'!#REF!="Moderado"),CONCATENATE("R",'Mapa final'!#REF!),"")</f>
        <v>#REF!</v>
      </c>
      <c r="AJ48" s="180" t="e">
        <f>IF(AND('Mapa final'!#REF!="Muy Baja",'Mapa final'!#REF!="Moderado"),CONCATENATE("R",'Mapa final'!#REF!),"")</f>
        <v>#REF!</v>
      </c>
      <c r="AK48" s="180" t="e">
        <f>IF(AND('Mapa final'!#REF!="Muy Baja",'Mapa final'!#REF!="Moderado"),CONCATENATE("R",'Mapa final'!#REF!),"")</f>
        <v>#REF!</v>
      </c>
      <c r="AL48" s="180" t="e">
        <f>IF(AND('Mapa final'!#REF!="Muy Baja",'Mapa final'!#REF!="Moderado"),CONCATENATE("R",'Mapa final'!#REF!),"")</f>
        <v>#REF!</v>
      </c>
      <c r="AM48" s="224" t="e">
        <f>IF(AND('Mapa final'!#REF!="Muy Baja",'Mapa final'!#REF!="Moderado"),CONCATENATE("R",'Mapa final'!#REF!),"")</f>
        <v>#REF!</v>
      </c>
      <c r="AN48" s="187" t="e">
        <f>IF(AND('Mapa final'!#REF!="Muy Baja",'Mapa final'!#REF!="Mayor"),CONCATENATE("R",'Mapa final'!#REF!),"")</f>
        <v>#REF!</v>
      </c>
      <c r="AO48" s="188" t="e">
        <f>IF(AND('Mapa final'!#REF!="Muy Baja",'Mapa final'!#REF!="Mayor"),CONCATENATE("R",'Mapa final'!#REF!),"")</f>
        <v>#REF!</v>
      </c>
      <c r="AP48" s="188" t="e">
        <f>IF(AND('Mapa final'!#REF!="Muy Baja",'Mapa final'!#REF!="Mayor"),CONCATENATE("R",'Mapa final'!#REF!),"")</f>
        <v>#REF!</v>
      </c>
      <c r="AQ48" s="188" t="e">
        <f>IF(AND('Mapa final'!#REF!="Muy Baja",'Mapa final'!#REF!="Mayor"),CONCATENATE("R",'Mapa final'!#REF!),"")</f>
        <v>#REF!</v>
      </c>
      <c r="AR48" s="188" t="e">
        <f>IF(AND('Mapa final'!#REF!="Muy Baja",'Mapa final'!#REF!="Mayor"),CONCATENATE("R",'Mapa final'!#REF!),"")</f>
        <v>#REF!</v>
      </c>
      <c r="AS48" s="188" t="e">
        <f>IF(AND('Mapa final'!#REF!="Muy Baja",'Mapa final'!#REF!="Mayor"),CONCATENATE("R",'Mapa final'!#REF!),"")</f>
        <v>#REF!</v>
      </c>
      <c r="AT48" s="188" t="e">
        <f>IF(AND('Mapa final'!#REF!="Muy Baja",'Mapa final'!#REF!="Mayor"),CONCATENATE("R",'Mapa final'!#REF!),"")</f>
        <v>#REF!</v>
      </c>
      <c r="AU48" s="188" t="e">
        <f>IF(AND('Mapa final'!#REF!="Muy Baja",'Mapa final'!#REF!="Mayor"),CONCATENATE("R",'Mapa final'!#REF!),"")</f>
        <v>#REF!</v>
      </c>
      <c r="AV48" s="188" t="e">
        <f>IF(AND('Mapa final'!#REF!="Muy Baja",'Mapa final'!#REF!="Mayor"),CONCATENATE("R",'Mapa final'!#REF!),"")</f>
        <v>#REF!</v>
      </c>
      <c r="AW48" s="189" t="e">
        <f>IF(AND('Mapa final'!#REF!="Muy Baja",'Mapa final'!#REF!="Mayor"),CONCATENATE("R",'Mapa final'!#REF!),"")</f>
        <v>#REF!</v>
      </c>
      <c r="AX48" s="190" t="e">
        <f>IF(AND('Mapa final'!#REF!="Muy Baja",'Mapa final'!#REF!="Catastrófico"),CONCATENATE("R",'Mapa final'!#REF!),"")</f>
        <v>#REF!</v>
      </c>
      <c r="AY48" s="191" t="e">
        <f>IF(AND('Mapa final'!#REF!="Muy Baja",'Mapa final'!#REF!="Catastrófico"),CONCATENATE("R",'Mapa final'!#REF!),"")</f>
        <v>#REF!</v>
      </c>
      <c r="AZ48" s="191" t="e">
        <f>IF(AND('Mapa final'!#REF!="Muy Baja",'Mapa final'!#REF!="Catastrófico"),CONCATENATE("R",'Mapa final'!#REF!),"")</f>
        <v>#REF!</v>
      </c>
      <c r="BA48" s="191" t="e">
        <f>IF(AND('Mapa final'!#REF!="Muy Baja",'Mapa final'!#REF!="Catastrófico"),CONCATENATE("R",'Mapa final'!#REF!),"")</f>
        <v>#REF!</v>
      </c>
      <c r="BB48" s="191" t="e">
        <f>IF(AND('Mapa final'!#REF!="Muy Baja",'Mapa final'!#REF!="Catastrófico"),CONCATENATE("R",'Mapa final'!#REF!),"")</f>
        <v>#REF!</v>
      </c>
      <c r="BC48" s="191" t="e">
        <f>IF(AND('Mapa final'!#REF!="Muy Baja",'Mapa final'!#REF!="Catastrófico"),CONCATENATE("R",'Mapa final'!#REF!),"")</f>
        <v>#REF!</v>
      </c>
      <c r="BD48" s="191" t="e">
        <f>IF(AND('Mapa final'!#REF!="Muy Baja",'Mapa final'!#REF!="Catastrófico"),CONCATENATE("R",'Mapa final'!#REF!),"")</f>
        <v>#REF!</v>
      </c>
      <c r="BE48" s="191" t="e">
        <f>IF(AND('Mapa final'!#REF!="Muy Baja",'Mapa final'!#REF!="Catastrófico"),CONCATENATE("R",'Mapa final'!#REF!),"")</f>
        <v>#REF!</v>
      </c>
      <c r="BF48" s="191" t="e">
        <f>IF(AND('Mapa final'!#REF!="Muy Baja",'Mapa final'!#REF!="Catastrófico"),CONCATENATE("R",'Mapa final'!#REF!),"")</f>
        <v>#REF!</v>
      </c>
      <c r="BG48" s="192" t="e">
        <f>IF(AND('Mapa final'!#REF!="Muy Baja",'Mapa final'!#REF!="Catastrófico"),CONCATENATE("R",'Mapa final'!#REF!),"")</f>
        <v>#REF!</v>
      </c>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row>
    <row r="49" spans="1:100" ht="70" customHeight="1">
      <c r="A49" s="32"/>
      <c r="B49" s="507"/>
      <c r="C49" s="507"/>
      <c r="D49" s="508"/>
      <c r="E49" s="501"/>
      <c r="F49" s="502"/>
      <c r="G49" s="502"/>
      <c r="H49" s="502"/>
      <c r="I49" s="503"/>
      <c r="J49" s="242" t="e">
        <f>IF(AND('Mapa final'!#REF!="Muy Baja",'Mapa final'!#REF!="Leve"),CONCATENATE("R",'Mapa final'!#REF!),"")</f>
        <v>#REF!</v>
      </c>
      <c r="K49" s="243" t="e">
        <f>IF(AND('Mapa final'!#REF!="Muy Baja",'Mapa final'!#REF!="Leve"),CONCATENATE("R",'Mapa final'!#REF!),"")</f>
        <v>#REF!</v>
      </c>
      <c r="L49" s="243" t="e">
        <f>IF(AND('Mapa final'!#REF!="Muy Baja",'Mapa final'!#REF!="Leve"),CONCATENATE("R",'Mapa final'!#REF!),"")</f>
        <v>#REF!</v>
      </c>
      <c r="M49" s="243" t="e">
        <f>IF(AND('Mapa final'!#REF!="Muy Baja",'Mapa final'!#REF!="Leve"),CONCATENATE("R",'Mapa final'!#REF!),"")</f>
        <v>#REF!</v>
      </c>
      <c r="N49" s="243" t="e">
        <f>IF(AND('Mapa final'!#REF!="Muy Baja",'Mapa final'!#REF!="Leve"),CONCATENATE("R",'Mapa final'!#REF!),"")</f>
        <v>#REF!</v>
      </c>
      <c r="O49" s="243" t="e">
        <f>IF(AND('Mapa final'!#REF!="Muy Baja",'Mapa final'!#REF!="Leve"),CONCATENATE("R",'Mapa final'!#REF!),"")</f>
        <v>#REF!</v>
      </c>
      <c r="P49" s="243" t="e">
        <f>IF(AND('Mapa final'!#REF!="Muy Baja",'Mapa final'!#REF!="Leve"),CONCATENATE("R",'Mapa final'!#REF!),"")</f>
        <v>#REF!</v>
      </c>
      <c r="Q49" s="243" t="e">
        <f>IF(AND('Mapa final'!#REF!="Muy Baja",'Mapa final'!#REF!="Leve"),CONCATENATE("R",'Mapa final'!#REF!),"")</f>
        <v>#REF!</v>
      </c>
      <c r="R49" s="243" t="e">
        <f>IF(AND('Mapa final'!#REF!="Muy Baja",'Mapa final'!#REF!="Leve"),CONCATENATE("R",'Mapa final'!#REF!),"")</f>
        <v>#REF!</v>
      </c>
      <c r="S49" s="244" t="e">
        <f>IF(AND('Mapa final'!#REF!="Muy Baja",'Mapa final'!#REF!="Leve"),CONCATENATE("R",'Mapa final'!#REF!),"")</f>
        <v>#REF!</v>
      </c>
      <c r="T49" s="242" t="e">
        <f>IF(AND('Mapa final'!#REF!="Muy Baja",'Mapa final'!#REF!="Menor"),CONCATENATE("R",'Mapa final'!#REF!),"")</f>
        <v>#REF!</v>
      </c>
      <c r="U49" s="243" t="e">
        <f>IF(AND('Mapa final'!#REF!="Muy Baja",'Mapa final'!#REF!="Menor"),CONCATENATE("R",'Mapa final'!#REF!),"")</f>
        <v>#REF!</v>
      </c>
      <c r="V49" s="243" t="e">
        <f>IF(AND('Mapa final'!#REF!="Muy Baja",'Mapa final'!#REF!="Menor"),CONCATENATE("R",'Mapa final'!#REF!),"")</f>
        <v>#REF!</v>
      </c>
      <c r="W49" s="243" t="e">
        <f>IF(AND('Mapa final'!#REF!="Muy Baja",'Mapa final'!#REF!="Menor"),CONCATENATE("R",'Mapa final'!#REF!),"")</f>
        <v>#REF!</v>
      </c>
      <c r="X49" s="243" t="e">
        <f>IF(AND('Mapa final'!#REF!="Muy Baja",'Mapa final'!#REF!="Menor"),CONCATENATE("R",'Mapa final'!#REF!),"")</f>
        <v>#REF!</v>
      </c>
      <c r="Y49" s="243" t="e">
        <f>IF(AND('Mapa final'!#REF!="Muy Baja",'Mapa final'!#REF!="Menor"),CONCATENATE("R",'Mapa final'!#REF!),"")</f>
        <v>#REF!</v>
      </c>
      <c r="Z49" s="243" t="e">
        <f>IF(AND('Mapa final'!#REF!="Muy Baja",'Mapa final'!#REF!="Menor"),CONCATENATE("R",'Mapa final'!#REF!),"")</f>
        <v>#REF!</v>
      </c>
      <c r="AA49" s="243" t="e">
        <f>IF(AND('Mapa final'!#REF!="Muy Baja",'Mapa final'!#REF!="Menor"),CONCATENATE("R",'Mapa final'!#REF!),"")</f>
        <v>#REF!</v>
      </c>
      <c r="AB49" s="243" t="e">
        <f>IF(AND('Mapa final'!#REF!="Muy Baja",'Mapa final'!#REF!="Menor"),CONCATENATE("R",'Mapa final'!#REF!),"")</f>
        <v>#REF!</v>
      </c>
      <c r="AC49" s="244" t="e">
        <f>IF(AND('Mapa final'!#REF!="Muy Baja",'Mapa final'!#REF!="Menor"),CONCATENATE("R",'Mapa final'!#REF!),"")</f>
        <v>#REF!</v>
      </c>
      <c r="AD49" s="225" t="e">
        <f>IF(AND('Mapa final'!#REF!="Muy Baja",'Mapa final'!#REF!="Moderado"),CONCATENATE("R",'Mapa final'!#REF!),"")</f>
        <v>#REF!</v>
      </c>
      <c r="AE49" s="180" t="e">
        <f>IF(AND('Mapa final'!#REF!="Muy Baja",'Mapa final'!#REF!="Moderado"),CONCATENATE("R",'Mapa final'!#REF!),"")</f>
        <v>#REF!</v>
      </c>
      <c r="AF49" s="180" t="e">
        <f>IF(AND('Mapa final'!#REF!="Muy Baja",'Mapa final'!#REF!="Moderado"),CONCATENATE("R",'Mapa final'!#REF!),"")</f>
        <v>#REF!</v>
      </c>
      <c r="AG49" s="180" t="e">
        <f>IF(AND('Mapa final'!#REF!="Muy Baja",'Mapa final'!#REF!="Moderado"),CONCATENATE("R",'Mapa final'!#REF!),"")</f>
        <v>#REF!</v>
      </c>
      <c r="AH49" s="180" t="e">
        <f>IF(AND('Mapa final'!#REF!="Muy Baja",'Mapa final'!#REF!="Moderado"),CONCATENATE("R",'Mapa final'!#REF!),"")</f>
        <v>#REF!</v>
      </c>
      <c r="AI49" s="180" t="e">
        <f>IF(AND('Mapa final'!#REF!="Muy Baja",'Mapa final'!#REF!="Moderado"),CONCATENATE("R",'Mapa final'!#REF!),"")</f>
        <v>#REF!</v>
      </c>
      <c r="AJ49" s="180" t="e">
        <f>IF(AND('Mapa final'!#REF!="Muy Baja",'Mapa final'!#REF!="Moderado"),CONCATENATE("R",'Mapa final'!#REF!),"")</f>
        <v>#REF!</v>
      </c>
      <c r="AK49" s="180" t="e">
        <f>IF(AND('Mapa final'!#REF!="Muy Baja",'Mapa final'!#REF!="Moderado"),CONCATENATE("R",'Mapa final'!#REF!),"")</f>
        <v>#REF!</v>
      </c>
      <c r="AL49" s="180" t="e">
        <f>IF(AND('Mapa final'!#REF!="Muy Baja",'Mapa final'!#REF!="Moderado"),CONCATENATE("R",'Mapa final'!#REF!),"")</f>
        <v>#REF!</v>
      </c>
      <c r="AM49" s="224" t="e">
        <f>IF(AND('Mapa final'!#REF!="Muy Baja",'Mapa final'!#REF!="Moderado"),CONCATENATE("R",'Mapa final'!#REF!),"")</f>
        <v>#REF!</v>
      </c>
      <c r="AN49" s="187" t="e">
        <f>IF(AND('Mapa final'!#REF!="Muy Baja",'Mapa final'!#REF!="Mayor"),CONCATENATE("R",'Mapa final'!#REF!),"")</f>
        <v>#REF!</v>
      </c>
      <c r="AO49" s="188" t="e">
        <f>IF(AND('Mapa final'!#REF!="Muy Baja",'Mapa final'!#REF!="Mayor"),CONCATENATE("R",'Mapa final'!#REF!),"")</f>
        <v>#REF!</v>
      </c>
      <c r="AP49" s="188" t="e">
        <f>IF(AND('Mapa final'!#REF!="Muy Baja",'Mapa final'!#REF!="Mayor"),CONCATENATE("R",'Mapa final'!#REF!),"")</f>
        <v>#REF!</v>
      </c>
      <c r="AQ49" s="188" t="e">
        <f>IF(AND('Mapa final'!#REF!="Muy Baja",'Mapa final'!#REF!="Mayor"),CONCATENATE("R",'Mapa final'!#REF!),"")</f>
        <v>#REF!</v>
      </c>
      <c r="AR49" s="188" t="e">
        <f>IF(AND('Mapa final'!#REF!="Muy Baja",'Mapa final'!#REF!="Mayor"),CONCATENATE("R",'Mapa final'!#REF!),"")</f>
        <v>#REF!</v>
      </c>
      <c r="AS49" s="188" t="e">
        <f>IF(AND('Mapa final'!#REF!="Muy Baja",'Mapa final'!#REF!="Mayor"),CONCATENATE("R",'Mapa final'!#REF!),"")</f>
        <v>#REF!</v>
      </c>
      <c r="AT49" s="188" t="e">
        <f>IF(AND('Mapa final'!#REF!="Muy Baja",'Mapa final'!#REF!="Mayor"),CONCATENATE("R",'Mapa final'!#REF!),"")</f>
        <v>#REF!</v>
      </c>
      <c r="AU49" s="188" t="e">
        <f>IF(AND('Mapa final'!#REF!="Muy Baja",'Mapa final'!#REF!="Mayor"),CONCATENATE("R",'Mapa final'!#REF!),"")</f>
        <v>#REF!</v>
      </c>
      <c r="AV49" s="188" t="e">
        <f>IF(AND('Mapa final'!#REF!="Muy Baja",'Mapa final'!#REF!="Mayor"),CONCATENATE("R",'Mapa final'!#REF!),"")</f>
        <v>#REF!</v>
      </c>
      <c r="AW49" s="189" t="e">
        <f>IF(AND('Mapa final'!#REF!="Muy Baja",'Mapa final'!#REF!="Mayor"),CONCATENATE("R",'Mapa final'!#REF!),"")</f>
        <v>#REF!</v>
      </c>
      <c r="AX49" s="190" t="e">
        <f>IF(AND('Mapa final'!#REF!="Muy Baja",'Mapa final'!#REF!="Catastrófico"),CONCATENATE("R",'Mapa final'!#REF!),"")</f>
        <v>#REF!</v>
      </c>
      <c r="AY49" s="191" t="e">
        <f>IF(AND('Mapa final'!#REF!="Muy Baja",'Mapa final'!#REF!="Catastrófico"),CONCATENATE("R",'Mapa final'!#REF!),"")</f>
        <v>#REF!</v>
      </c>
      <c r="AZ49" s="191" t="e">
        <f>IF(AND('Mapa final'!#REF!="Muy Baja",'Mapa final'!#REF!="Catastrófico"),CONCATENATE("R",'Mapa final'!#REF!),"")</f>
        <v>#REF!</v>
      </c>
      <c r="BA49" s="191" t="e">
        <f>IF(AND('Mapa final'!#REF!="Muy Baja",'Mapa final'!#REF!="Catastrófico"),CONCATENATE("R",'Mapa final'!#REF!),"")</f>
        <v>#REF!</v>
      </c>
      <c r="BB49" s="191" t="e">
        <f>IF(AND('Mapa final'!#REF!="Muy Baja",'Mapa final'!#REF!="Catastrófico"),CONCATENATE("R",'Mapa final'!#REF!),"")</f>
        <v>#REF!</v>
      </c>
      <c r="BC49" s="191" t="e">
        <f>IF(AND('Mapa final'!#REF!="Muy Baja",'Mapa final'!#REF!="Catastrófico"),CONCATENATE("R",'Mapa final'!#REF!),"")</f>
        <v>#REF!</v>
      </c>
      <c r="BD49" s="191" t="e">
        <f>IF(AND('Mapa final'!#REF!="Muy Baja",'Mapa final'!#REF!="Catastrófico"),CONCATENATE("R",'Mapa final'!#REF!),"")</f>
        <v>#REF!</v>
      </c>
      <c r="BE49" s="191" t="e">
        <f>IF(AND('Mapa final'!#REF!="Muy Baja",'Mapa final'!#REF!="Catastrófico"),CONCATENATE("R",'Mapa final'!#REF!),"")</f>
        <v>#REF!</v>
      </c>
      <c r="BF49" s="191" t="e">
        <f>IF(AND('Mapa final'!#REF!="Muy Baja",'Mapa final'!#REF!="Catastrófico"),CONCATENATE("R",'Mapa final'!#REF!),"")</f>
        <v>#REF!</v>
      </c>
      <c r="BG49" s="192" t="e">
        <f>IF(AND('Mapa final'!#REF!="Muy Baja",'Mapa final'!#REF!="Catastrófico"),CONCATENATE("R",'Mapa final'!#REF!),"")</f>
        <v>#REF!</v>
      </c>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row>
    <row r="50" spans="1:100" ht="70" customHeight="1">
      <c r="A50" s="32"/>
      <c r="B50" s="507"/>
      <c r="C50" s="507"/>
      <c r="D50" s="508"/>
      <c r="E50" s="501"/>
      <c r="F50" s="502"/>
      <c r="G50" s="502"/>
      <c r="H50" s="502"/>
      <c r="I50" s="503"/>
      <c r="J50" s="242" t="e">
        <f>IF(AND('Mapa final'!#REF!="Muy Baja",'Mapa final'!#REF!="Leve"),CONCATENATE("R",'Mapa final'!#REF!),"")</f>
        <v>#REF!</v>
      </c>
      <c r="K50" s="243" t="e">
        <f>IF(AND('Mapa final'!#REF!="Muy Baja",'Mapa final'!#REF!="Leve"),CONCATENATE("R",'Mapa final'!#REF!),"")</f>
        <v>#REF!</v>
      </c>
      <c r="L50" s="243" t="e">
        <f>IF(AND('Mapa final'!#REF!="Muy Baja",'Mapa final'!#REF!="Leve"),CONCATENATE("R",'Mapa final'!#REF!),"")</f>
        <v>#REF!</v>
      </c>
      <c r="M50" s="243" t="e">
        <f>IF(AND('Mapa final'!#REF!="Muy Baja",'Mapa final'!#REF!="Leve"),CONCATENATE("R",'Mapa final'!#REF!),"")</f>
        <v>#REF!</v>
      </c>
      <c r="N50" s="243" t="e">
        <f>IF(AND('Mapa final'!#REF!="Muy Baja",'Mapa final'!#REF!="Leve"),CONCATENATE("R",'Mapa final'!#REF!),"")</f>
        <v>#REF!</v>
      </c>
      <c r="O50" s="243" t="e">
        <f>IF(AND('Mapa final'!#REF!="Muy Baja",'Mapa final'!#REF!="Leve"),CONCATENATE("R",'Mapa final'!#REF!),"")</f>
        <v>#REF!</v>
      </c>
      <c r="P50" s="243" t="e">
        <f>IF(AND('Mapa final'!#REF!="Muy Baja",'Mapa final'!#REF!="Leve"),CONCATENATE("R",'Mapa final'!#REF!),"")</f>
        <v>#REF!</v>
      </c>
      <c r="Q50" s="243" t="e">
        <f>IF(AND('Mapa final'!#REF!="Muy Baja",'Mapa final'!#REF!="Leve"),CONCATENATE("R",'Mapa final'!#REF!),"")</f>
        <v>#REF!</v>
      </c>
      <c r="R50" s="243" t="e">
        <f>IF(AND('Mapa final'!#REF!="Muy Baja",'Mapa final'!#REF!="Leve"),CONCATENATE("R",'Mapa final'!#REF!),"")</f>
        <v>#REF!</v>
      </c>
      <c r="S50" s="244" t="e">
        <f>IF(AND('Mapa final'!#REF!="Muy Baja",'Mapa final'!#REF!="Leve"),CONCATENATE("R",'Mapa final'!#REF!),"")</f>
        <v>#REF!</v>
      </c>
      <c r="T50" s="242" t="e">
        <f>IF(AND('Mapa final'!#REF!="Muy Baja",'Mapa final'!#REF!="Menor"),CONCATENATE("R",'Mapa final'!#REF!),"")</f>
        <v>#REF!</v>
      </c>
      <c r="U50" s="243" t="e">
        <f>IF(AND('Mapa final'!#REF!="Muy Baja",'Mapa final'!#REF!="Menor"),CONCATENATE("R",'Mapa final'!#REF!),"")</f>
        <v>#REF!</v>
      </c>
      <c r="V50" s="243" t="e">
        <f>IF(AND('Mapa final'!#REF!="Muy Baja",'Mapa final'!#REF!="Menor"),CONCATENATE("R",'Mapa final'!#REF!),"")</f>
        <v>#REF!</v>
      </c>
      <c r="W50" s="243" t="e">
        <f>IF(AND('Mapa final'!#REF!="Muy Baja",'Mapa final'!#REF!="Menor"),CONCATENATE("R",'Mapa final'!#REF!),"")</f>
        <v>#REF!</v>
      </c>
      <c r="X50" s="243" t="e">
        <f>IF(AND('Mapa final'!#REF!="Muy Baja",'Mapa final'!#REF!="Menor"),CONCATENATE("R",'Mapa final'!#REF!),"")</f>
        <v>#REF!</v>
      </c>
      <c r="Y50" s="243" t="e">
        <f>IF(AND('Mapa final'!#REF!="Muy Baja",'Mapa final'!#REF!="Menor"),CONCATENATE("R",'Mapa final'!#REF!),"")</f>
        <v>#REF!</v>
      </c>
      <c r="Z50" s="243" t="e">
        <f>IF(AND('Mapa final'!#REF!="Muy Baja",'Mapa final'!#REF!="Menor"),CONCATENATE("R",'Mapa final'!#REF!),"")</f>
        <v>#REF!</v>
      </c>
      <c r="AA50" s="243" t="e">
        <f>IF(AND('Mapa final'!#REF!="Muy Baja",'Mapa final'!#REF!="Menor"),CONCATENATE("R",'Mapa final'!#REF!),"")</f>
        <v>#REF!</v>
      </c>
      <c r="AB50" s="243" t="e">
        <f>IF(AND('Mapa final'!#REF!="Muy Baja",'Mapa final'!#REF!="Menor"),CONCATENATE("R",'Mapa final'!#REF!),"")</f>
        <v>#REF!</v>
      </c>
      <c r="AC50" s="244" t="e">
        <f>IF(AND('Mapa final'!#REF!="Muy Baja",'Mapa final'!#REF!="Menor"),CONCATENATE("R",'Mapa final'!#REF!),"")</f>
        <v>#REF!</v>
      </c>
      <c r="AD50" s="225" t="e">
        <f>IF(AND('Mapa final'!#REF!="Muy Baja",'Mapa final'!#REF!="Moderado"),CONCATENATE("R",'Mapa final'!#REF!),"")</f>
        <v>#REF!</v>
      </c>
      <c r="AE50" s="180" t="e">
        <f>IF(AND('Mapa final'!#REF!="Muy Baja",'Mapa final'!#REF!="Moderado"),CONCATENATE("R",'Mapa final'!#REF!),"")</f>
        <v>#REF!</v>
      </c>
      <c r="AF50" s="180" t="e">
        <f>IF(AND('Mapa final'!#REF!="Muy Baja",'Mapa final'!#REF!="Moderado"),CONCATENATE("R",'Mapa final'!#REF!),"")</f>
        <v>#REF!</v>
      </c>
      <c r="AG50" s="180" t="e">
        <f>IF(AND('Mapa final'!#REF!="Muy Baja",'Mapa final'!#REF!="Moderado"),CONCATENATE("R",'Mapa final'!#REF!),"")</f>
        <v>#REF!</v>
      </c>
      <c r="AH50" s="180" t="e">
        <f>IF(AND('Mapa final'!#REF!="Muy Baja",'Mapa final'!#REF!="Moderado"),CONCATENATE("R",'Mapa final'!#REF!),"")</f>
        <v>#REF!</v>
      </c>
      <c r="AI50" s="180" t="e">
        <f>IF(AND('Mapa final'!#REF!="Muy Baja",'Mapa final'!#REF!="Moderado"),CONCATENATE("R",'Mapa final'!#REF!),"")</f>
        <v>#REF!</v>
      </c>
      <c r="AJ50" s="180" t="e">
        <f>IF(AND('Mapa final'!#REF!="Muy Baja",'Mapa final'!#REF!="Moderado"),CONCATENATE("R",'Mapa final'!#REF!),"")</f>
        <v>#REF!</v>
      </c>
      <c r="AK50" s="180" t="e">
        <f>IF(AND('Mapa final'!#REF!="Muy Baja",'Mapa final'!#REF!="Moderado"),CONCATENATE("R",'Mapa final'!#REF!),"")</f>
        <v>#REF!</v>
      </c>
      <c r="AL50" s="180" t="e">
        <f>IF(AND('Mapa final'!#REF!="Muy Baja",'Mapa final'!#REF!="Moderado"),CONCATENATE("R",'Mapa final'!#REF!),"")</f>
        <v>#REF!</v>
      </c>
      <c r="AM50" s="224" t="e">
        <f>IF(AND('Mapa final'!#REF!="Muy Baja",'Mapa final'!#REF!="Moderado"),CONCATENATE("R",'Mapa final'!#REF!),"")</f>
        <v>#REF!</v>
      </c>
      <c r="AN50" s="187" t="e">
        <f>IF(AND('Mapa final'!#REF!="Muy Baja",'Mapa final'!#REF!="Mayor"),CONCATENATE("R",'Mapa final'!#REF!),"")</f>
        <v>#REF!</v>
      </c>
      <c r="AO50" s="188" t="e">
        <f>IF(AND('Mapa final'!#REF!="Muy Baja",'Mapa final'!#REF!="Mayor"),CONCATENATE("R",'Mapa final'!#REF!),"")</f>
        <v>#REF!</v>
      </c>
      <c r="AP50" s="188" t="e">
        <f>IF(AND('Mapa final'!#REF!="Muy Baja",'Mapa final'!#REF!="Mayor"),CONCATENATE("R",'Mapa final'!#REF!),"")</f>
        <v>#REF!</v>
      </c>
      <c r="AQ50" s="188" t="e">
        <f>IF(AND('Mapa final'!#REF!="Muy Baja",'Mapa final'!#REF!="Mayor"),CONCATENATE("R",'Mapa final'!#REF!),"")</f>
        <v>#REF!</v>
      </c>
      <c r="AR50" s="188" t="e">
        <f>IF(AND('Mapa final'!#REF!="Muy Baja",'Mapa final'!#REF!="Mayor"),CONCATENATE("R",'Mapa final'!#REF!),"")</f>
        <v>#REF!</v>
      </c>
      <c r="AS50" s="188" t="e">
        <f>IF(AND('Mapa final'!#REF!="Muy Baja",'Mapa final'!#REF!="Mayor"),CONCATENATE("R",'Mapa final'!#REF!),"")</f>
        <v>#REF!</v>
      </c>
      <c r="AT50" s="188" t="e">
        <f>IF(AND('Mapa final'!#REF!="Muy Baja",'Mapa final'!#REF!="Mayor"),CONCATENATE("R",'Mapa final'!#REF!),"")</f>
        <v>#REF!</v>
      </c>
      <c r="AU50" s="188" t="e">
        <f>IF(AND('Mapa final'!#REF!="Muy Baja",'Mapa final'!#REF!="Mayor"),CONCATENATE("R",'Mapa final'!#REF!),"")</f>
        <v>#REF!</v>
      </c>
      <c r="AV50" s="188" t="e">
        <f>IF(AND('Mapa final'!#REF!="Muy Baja",'Mapa final'!#REF!="Mayor"),CONCATENATE("R",'Mapa final'!#REF!),"")</f>
        <v>#REF!</v>
      </c>
      <c r="AW50" s="189" t="e">
        <f>IF(AND('Mapa final'!#REF!="Muy Baja",'Mapa final'!#REF!="Mayor"),CONCATENATE("R",'Mapa final'!#REF!),"")</f>
        <v>#REF!</v>
      </c>
      <c r="AX50" s="190" t="e">
        <f>IF(AND('Mapa final'!#REF!="Muy Baja",'Mapa final'!#REF!="Catastrófico"),CONCATENATE("R",'Mapa final'!#REF!),"")</f>
        <v>#REF!</v>
      </c>
      <c r="AY50" s="191" t="e">
        <f>IF(AND('Mapa final'!#REF!="Muy Baja",'Mapa final'!#REF!="Catastrófico"),CONCATENATE("R",'Mapa final'!#REF!),"")</f>
        <v>#REF!</v>
      </c>
      <c r="AZ50" s="191" t="e">
        <f>IF(AND('Mapa final'!#REF!="Muy Baja",'Mapa final'!#REF!="Catastrófico"),CONCATENATE("R",'Mapa final'!#REF!),"")</f>
        <v>#REF!</v>
      </c>
      <c r="BA50" s="191" t="e">
        <f>IF(AND('Mapa final'!#REF!="Muy Baja",'Mapa final'!#REF!="Catastrófico"),CONCATENATE("R",'Mapa final'!#REF!),"")</f>
        <v>#REF!</v>
      </c>
      <c r="BB50" s="191" t="e">
        <f>IF(AND('Mapa final'!#REF!="Muy Baja",'Mapa final'!#REF!="Catastrófico"),CONCATENATE("R",'Mapa final'!#REF!),"")</f>
        <v>#REF!</v>
      </c>
      <c r="BC50" s="191" t="e">
        <f>IF(AND('Mapa final'!#REF!="Muy Baja",'Mapa final'!#REF!="Catastrófico"),CONCATENATE("R",'Mapa final'!#REF!),"")</f>
        <v>#REF!</v>
      </c>
      <c r="BD50" s="191" t="e">
        <f>IF(AND('Mapa final'!#REF!="Muy Baja",'Mapa final'!#REF!="Catastrófico"),CONCATENATE("R",'Mapa final'!#REF!),"")</f>
        <v>#REF!</v>
      </c>
      <c r="BE50" s="191" t="e">
        <f>IF(AND('Mapa final'!#REF!="Muy Baja",'Mapa final'!#REF!="Catastrófico"),CONCATENATE("R",'Mapa final'!#REF!),"")</f>
        <v>#REF!</v>
      </c>
      <c r="BF50" s="191" t="e">
        <f>IF(AND('Mapa final'!#REF!="Muy Baja",'Mapa final'!#REF!="Catastrófico"),CONCATENATE("R",'Mapa final'!#REF!),"")</f>
        <v>#REF!</v>
      </c>
      <c r="BG50" s="192" t="e">
        <f>IF(AND('Mapa final'!#REF!="Muy Baja",'Mapa final'!#REF!="Catastrófico"),CONCATENATE("R",'Mapa final'!#REF!),"")</f>
        <v>#REF!</v>
      </c>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row>
    <row r="51" spans="1:100" ht="70" customHeight="1">
      <c r="A51" s="32"/>
      <c r="B51" s="507"/>
      <c r="C51" s="507"/>
      <c r="D51" s="508"/>
      <c r="E51" s="501"/>
      <c r="F51" s="502"/>
      <c r="G51" s="502"/>
      <c r="H51" s="502"/>
      <c r="I51" s="503"/>
      <c r="J51" s="242" t="e">
        <f>IF(AND('Mapa final'!#REF!="Muy Baja",'Mapa final'!#REF!="Leve"),CONCATENATE("R",'Mapa final'!#REF!),"")</f>
        <v>#REF!</v>
      </c>
      <c r="K51" s="243" t="e">
        <f>IF(AND('Mapa final'!#REF!="Muy Baja",'Mapa final'!#REF!="Leve"),CONCATENATE("R",'Mapa final'!#REF!),"")</f>
        <v>#REF!</v>
      </c>
      <c r="L51" s="243" t="e">
        <f>IF(AND('Mapa final'!#REF!="Muy Baja",'Mapa final'!#REF!="Leve"),CONCATENATE("R",'Mapa final'!#REF!),"")</f>
        <v>#REF!</v>
      </c>
      <c r="M51" s="243" t="e">
        <f>IF(AND('Mapa final'!#REF!="Muy Baja",'Mapa final'!#REF!="Leve"),CONCATENATE("R",'Mapa final'!#REF!),"")</f>
        <v>#REF!</v>
      </c>
      <c r="N51" s="243" t="e">
        <f>IF(AND('Mapa final'!#REF!="Muy Baja",'Mapa final'!#REF!="Leve"),CONCATENATE("R",'Mapa final'!#REF!),"")</f>
        <v>#REF!</v>
      </c>
      <c r="O51" s="243" t="e">
        <f>IF(AND('Mapa final'!#REF!="Muy Baja",'Mapa final'!#REF!="Leve"),CONCATENATE("R",'Mapa final'!#REF!),"")</f>
        <v>#REF!</v>
      </c>
      <c r="P51" s="243" t="e">
        <f>IF(AND('Mapa final'!#REF!="Muy Baja",'Mapa final'!#REF!="Leve"),CONCATENATE("R",'Mapa final'!#REF!),"")</f>
        <v>#REF!</v>
      </c>
      <c r="Q51" s="243" t="e">
        <f>IF(AND('Mapa final'!#REF!="Muy Baja",'Mapa final'!#REF!="Leve"),CONCATENATE("R",'Mapa final'!#REF!),"")</f>
        <v>#REF!</v>
      </c>
      <c r="R51" s="243" t="str">
        <f>IF(AND('Mapa final'!$O$17="Muy Baja",'Mapa final'!$S$17="Leve"),CONCATENATE("R",'Mapa final'!$A$17),"")</f>
        <v/>
      </c>
      <c r="S51" s="244" t="e">
        <f>IF(AND('Mapa final'!#REF!="Muy Baja",'Mapa final'!#REF!="Leve"),CONCATENATE("R",'Mapa final'!#REF!),"")</f>
        <v>#REF!</v>
      </c>
      <c r="T51" s="242" t="e">
        <f>IF(AND('Mapa final'!#REF!="Muy Baja",'Mapa final'!#REF!="Menor"),CONCATENATE("R",'Mapa final'!#REF!),"")</f>
        <v>#REF!</v>
      </c>
      <c r="U51" s="243" t="e">
        <f>IF(AND('Mapa final'!#REF!="Muy Baja",'Mapa final'!#REF!="Menor"),CONCATENATE("R",'Mapa final'!#REF!),"")</f>
        <v>#REF!</v>
      </c>
      <c r="V51" s="243" t="e">
        <f>IF(AND('Mapa final'!#REF!="Muy Baja",'Mapa final'!#REF!="Menor"),CONCATENATE("R",'Mapa final'!#REF!),"")</f>
        <v>#REF!</v>
      </c>
      <c r="W51" s="243" t="e">
        <f>IF(AND('Mapa final'!#REF!="Muy Baja",'Mapa final'!#REF!="Menor"),CONCATENATE("R",'Mapa final'!#REF!),"")</f>
        <v>#REF!</v>
      </c>
      <c r="X51" s="243" t="e">
        <f>IF(AND('Mapa final'!#REF!="Muy Baja",'Mapa final'!#REF!="Menor"),CONCATENATE("R",'Mapa final'!#REF!),"")</f>
        <v>#REF!</v>
      </c>
      <c r="Y51" s="243" t="e">
        <f>IF(AND('Mapa final'!#REF!="Muy Baja",'Mapa final'!#REF!="Menor"),CONCATENATE("R",'Mapa final'!#REF!),"")</f>
        <v>#REF!</v>
      </c>
      <c r="Z51" s="243" t="e">
        <f>IF(AND('Mapa final'!#REF!="Muy Baja",'Mapa final'!#REF!="Menor"),CONCATENATE("R",'Mapa final'!#REF!),"")</f>
        <v>#REF!</v>
      </c>
      <c r="AA51" s="243" t="e">
        <f>IF(AND('Mapa final'!#REF!="Muy Baja",'Mapa final'!#REF!="Menor"),CONCATENATE("R",'Mapa final'!#REF!),"")</f>
        <v>#REF!</v>
      </c>
      <c r="AB51" s="243" t="str">
        <f>IF(AND('Mapa final'!$O$17="Muy Baja",'Mapa final'!$S$17="Menor"),CONCATENATE("R",'Mapa final'!$A$17),"")</f>
        <v/>
      </c>
      <c r="AC51" s="244" t="e">
        <f>IF(AND('Mapa final'!#REF!="Muy Baja",'Mapa final'!#REF!="Menor"),CONCATENATE("R",'Mapa final'!#REF!),"")</f>
        <v>#REF!</v>
      </c>
      <c r="AD51" s="225" t="e">
        <f>IF(AND('Mapa final'!#REF!="Muy Baja",'Mapa final'!#REF!="Moderado"),CONCATENATE("R",'Mapa final'!#REF!),"")</f>
        <v>#REF!</v>
      </c>
      <c r="AE51" s="180" t="e">
        <f>IF(AND('Mapa final'!#REF!="Muy Baja",'Mapa final'!#REF!="Moderado"),CONCATENATE("R",'Mapa final'!#REF!),"")</f>
        <v>#REF!</v>
      </c>
      <c r="AF51" s="180" t="e">
        <f>IF(AND('Mapa final'!#REF!="Muy Baja",'Mapa final'!#REF!="Moderado"),CONCATENATE("R",'Mapa final'!#REF!),"")</f>
        <v>#REF!</v>
      </c>
      <c r="AG51" s="180" t="e">
        <f>IF(AND('Mapa final'!#REF!="Muy Baja",'Mapa final'!#REF!="Moderado"),CONCATENATE("R",'Mapa final'!#REF!),"")</f>
        <v>#REF!</v>
      </c>
      <c r="AH51" s="180" t="e">
        <f>IF(AND('Mapa final'!#REF!="Muy Baja",'Mapa final'!#REF!="Moderado"),CONCATENATE("R",'Mapa final'!#REF!),"")</f>
        <v>#REF!</v>
      </c>
      <c r="AI51" s="180" t="e">
        <f>IF(AND('Mapa final'!#REF!="Muy Baja",'Mapa final'!#REF!="Moderado"),CONCATENATE("R",'Mapa final'!#REF!),"")</f>
        <v>#REF!</v>
      </c>
      <c r="AJ51" s="180" t="e">
        <f>IF(AND('Mapa final'!#REF!="Muy Baja",'Mapa final'!#REF!="Moderado"),CONCATENATE("R",'Mapa final'!#REF!),"")</f>
        <v>#REF!</v>
      </c>
      <c r="AK51" s="180" t="e">
        <f>IF(AND('Mapa final'!#REF!="Muy Baja",'Mapa final'!#REF!="Moderado"),CONCATENATE("R",'Mapa final'!#REF!),"")</f>
        <v>#REF!</v>
      </c>
      <c r="AL51" s="180" t="str">
        <f>IF(AND('Mapa final'!$O$17="Muy Baja",'Mapa final'!$S$17="Moderado"),CONCATENATE("R",'Mapa final'!$A$17),"")</f>
        <v/>
      </c>
      <c r="AM51" s="224" t="e">
        <f>IF(AND('Mapa final'!#REF!="Muy Baja",'Mapa final'!#REF!="Moderado"),CONCATENATE("R",'Mapa final'!#REF!),"")</f>
        <v>#REF!</v>
      </c>
      <c r="AN51" s="187" t="e">
        <f>IF(AND('Mapa final'!#REF!="Muy Baja",'Mapa final'!#REF!="Mayor"),CONCATENATE("R",'Mapa final'!#REF!),"")</f>
        <v>#REF!</v>
      </c>
      <c r="AO51" s="188" t="e">
        <f>IF(AND('Mapa final'!#REF!="Muy Baja",'Mapa final'!#REF!="Mayor"),CONCATENATE("R",'Mapa final'!#REF!),"")</f>
        <v>#REF!</v>
      </c>
      <c r="AP51" s="188" t="e">
        <f>IF(AND('Mapa final'!#REF!="Muy Baja",'Mapa final'!#REF!="Mayor"),CONCATENATE("R",'Mapa final'!#REF!),"")</f>
        <v>#REF!</v>
      </c>
      <c r="AQ51" s="188" t="e">
        <f>IF(AND('Mapa final'!#REF!="Muy Baja",'Mapa final'!#REF!="Mayor"),CONCATENATE("R",'Mapa final'!#REF!),"")</f>
        <v>#REF!</v>
      </c>
      <c r="AR51" s="188" t="e">
        <f>IF(AND('Mapa final'!#REF!="Muy Baja",'Mapa final'!#REF!="Mayor"),CONCATENATE("R",'Mapa final'!#REF!),"")</f>
        <v>#REF!</v>
      </c>
      <c r="AS51" s="188" t="e">
        <f>IF(AND('Mapa final'!#REF!="Muy Baja",'Mapa final'!#REF!="Mayor"),CONCATENATE("R",'Mapa final'!#REF!),"")</f>
        <v>#REF!</v>
      </c>
      <c r="AT51" s="188" t="e">
        <f>IF(AND('Mapa final'!#REF!="Muy Baja",'Mapa final'!#REF!="Mayor"),CONCATENATE("R",'Mapa final'!#REF!),"")</f>
        <v>#REF!</v>
      </c>
      <c r="AU51" s="188" t="e">
        <f>IF(AND('Mapa final'!#REF!="Muy Baja",'Mapa final'!#REF!="Mayor"),CONCATENATE("R",'Mapa final'!#REF!),"")</f>
        <v>#REF!</v>
      </c>
      <c r="AV51" s="188" t="str">
        <f>IF(AND('Mapa final'!$O$17="Muy Baja",'Mapa final'!$S$17="Mayor"),CONCATENATE("R",'Mapa final'!$A$17),"")</f>
        <v>RS17</v>
      </c>
      <c r="AW51" s="189" t="e">
        <f>IF(AND('Mapa final'!#REF!="Muy Baja",'Mapa final'!#REF!="Mayor"),CONCATENATE("R",'Mapa final'!#REF!),"")</f>
        <v>#REF!</v>
      </c>
      <c r="AX51" s="190" t="e">
        <f>IF(AND('Mapa final'!#REF!="Muy Baja",'Mapa final'!#REF!="Catastrófico"),CONCATENATE("R",'Mapa final'!#REF!),"")</f>
        <v>#REF!</v>
      </c>
      <c r="AY51" s="191" t="e">
        <f>IF(AND('Mapa final'!#REF!="Muy Baja",'Mapa final'!#REF!="Catastrófico"),CONCATENATE("R",'Mapa final'!#REF!),"")</f>
        <v>#REF!</v>
      </c>
      <c r="AZ51" s="191" t="e">
        <f>IF(AND('Mapa final'!#REF!="Muy Baja",'Mapa final'!#REF!="Catastrófico"),CONCATENATE("R",'Mapa final'!#REF!),"")</f>
        <v>#REF!</v>
      </c>
      <c r="BA51" s="191" t="e">
        <f>IF(AND('Mapa final'!#REF!="Muy Baja",'Mapa final'!#REF!="Catastrófico"),CONCATENATE("R",'Mapa final'!#REF!),"")</f>
        <v>#REF!</v>
      </c>
      <c r="BB51" s="191" t="e">
        <f>IF(AND('Mapa final'!#REF!="Muy Baja",'Mapa final'!#REF!="Catastrófico"),CONCATENATE("R",'Mapa final'!#REF!),"")</f>
        <v>#REF!</v>
      </c>
      <c r="BC51" s="191" t="e">
        <f>IF(AND('Mapa final'!#REF!="Muy Baja",'Mapa final'!#REF!="Catastrófico"),CONCATENATE("R",'Mapa final'!#REF!),"")</f>
        <v>#REF!</v>
      </c>
      <c r="BD51" s="191" t="e">
        <f>IF(AND('Mapa final'!#REF!="Muy Baja",'Mapa final'!#REF!="Catastrófico"),CONCATENATE("R",'Mapa final'!#REF!),"")</f>
        <v>#REF!</v>
      </c>
      <c r="BE51" s="191" t="e">
        <f>IF(AND('Mapa final'!#REF!="Muy Baja",'Mapa final'!#REF!="Catastrófico"),CONCATENATE("R",'Mapa final'!#REF!),"")</f>
        <v>#REF!</v>
      </c>
      <c r="BF51" s="191" t="str">
        <f>IF(AND('Mapa final'!$O$17="Muy Baja",'Mapa final'!$S$17="Catastrófico"),CONCATENATE("R",'Mapa final'!$A$17),"")</f>
        <v/>
      </c>
      <c r="BG51" s="192" t="e">
        <f>IF(AND('Mapa final'!#REF!="Muy Baja",'Mapa final'!#REF!="Catastrófico"),CONCATENATE("R",'Mapa final'!#REF!),"")</f>
        <v>#REF!</v>
      </c>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row>
    <row r="52" spans="1:100" ht="70" customHeight="1">
      <c r="A52" s="32"/>
      <c r="B52" s="507"/>
      <c r="C52" s="507"/>
      <c r="D52" s="508"/>
      <c r="E52" s="501"/>
      <c r="F52" s="502"/>
      <c r="G52" s="502"/>
      <c r="H52" s="502"/>
      <c r="I52" s="503"/>
      <c r="J52" s="242" t="e">
        <f>IF(AND('Mapa final'!#REF!="Muy Baja",'Mapa final'!#REF!="Leve"),CONCATENATE("R",'Mapa final'!#REF!),"")</f>
        <v>#REF!</v>
      </c>
      <c r="K52" s="243" t="e">
        <f>IF(AND('Mapa final'!#REF!="Muy Baja",'Mapa final'!#REF!="Leve"),CONCATENATE("R",'Mapa final'!#REF!),"")</f>
        <v>#REF!</v>
      </c>
      <c r="L52" s="243" t="e">
        <f>IF(AND('Mapa final'!#REF!="Muy Baja",'Mapa final'!#REF!="Leve"),CONCATENATE("R",'Mapa final'!#REF!),"")</f>
        <v>#REF!</v>
      </c>
      <c r="M52" s="243" t="e">
        <f>IF(AND('Mapa final'!#REF!="Muy Baja",'Mapa final'!#REF!="Leve"),CONCATENATE("R",'Mapa final'!#REF!),"")</f>
        <v>#REF!</v>
      </c>
      <c r="N52" s="243" t="e">
        <f>IF(AND('Mapa final'!#REF!="Muy Baja",'Mapa final'!#REF!="Leve"),CONCATENATE("R",'Mapa final'!#REF!),"")</f>
        <v>#REF!</v>
      </c>
      <c r="O52" s="243" t="e">
        <f>IF(AND('Mapa final'!#REF!="Muy Baja",'Mapa final'!#REF!="Leve"),CONCATENATE("R",'Mapa final'!#REF!),"")</f>
        <v>#REF!</v>
      </c>
      <c r="P52" s="243" t="e">
        <f>IF(AND('Mapa final'!#REF!="Muy Baja",'Mapa final'!#REF!="Leve"),CONCATENATE("R",'Mapa final'!#REF!),"")</f>
        <v>#REF!</v>
      </c>
      <c r="Q52" s="243" t="e">
        <f>IF(AND('Mapa final'!#REF!="Muy Baja",'Mapa final'!#REF!="Leve"),CONCATENATE("R",'Mapa final'!#REF!),"")</f>
        <v>#REF!</v>
      </c>
      <c r="R52" s="243" t="e">
        <f>IF(AND('Mapa final'!#REF!="Muy Baja",'Mapa final'!#REF!="Leve"),CONCATENATE("R",'Mapa final'!#REF!),"")</f>
        <v>#REF!</v>
      </c>
      <c r="S52" s="244" t="e">
        <f>IF(AND('Mapa final'!#REF!="Muy Baja",'Mapa final'!#REF!="Leve"),CONCATENATE("R",'Mapa final'!#REF!),"")</f>
        <v>#REF!</v>
      </c>
      <c r="T52" s="242" t="e">
        <f>IF(AND('Mapa final'!#REF!="Muy Baja",'Mapa final'!#REF!="Menor"),CONCATENATE("R",'Mapa final'!#REF!),"")</f>
        <v>#REF!</v>
      </c>
      <c r="U52" s="243" t="e">
        <f>IF(AND('Mapa final'!#REF!="Muy Baja",'Mapa final'!#REF!="Menor"),CONCATENATE("R",'Mapa final'!#REF!),"")</f>
        <v>#REF!</v>
      </c>
      <c r="V52" s="243" t="e">
        <f>IF(AND('Mapa final'!#REF!="Muy Baja",'Mapa final'!#REF!="Menor"),CONCATENATE("R",'Mapa final'!#REF!),"")</f>
        <v>#REF!</v>
      </c>
      <c r="W52" s="243" t="e">
        <f>IF(AND('Mapa final'!#REF!="Muy Baja",'Mapa final'!#REF!="Menor"),CONCATENATE("R",'Mapa final'!#REF!),"")</f>
        <v>#REF!</v>
      </c>
      <c r="X52" s="243" t="e">
        <f>IF(AND('Mapa final'!#REF!="Muy Baja",'Mapa final'!#REF!="Menor"),CONCATENATE("R",'Mapa final'!#REF!),"")</f>
        <v>#REF!</v>
      </c>
      <c r="Y52" s="243" t="e">
        <f>IF(AND('Mapa final'!#REF!="Muy Baja",'Mapa final'!#REF!="Menor"),CONCATENATE("R",'Mapa final'!#REF!),"")</f>
        <v>#REF!</v>
      </c>
      <c r="Z52" s="243" t="e">
        <f>IF(AND('Mapa final'!#REF!="Muy Baja",'Mapa final'!#REF!="Menor"),CONCATENATE("R",'Mapa final'!#REF!),"")</f>
        <v>#REF!</v>
      </c>
      <c r="AA52" s="243" t="e">
        <f>IF(AND('Mapa final'!#REF!="Muy Baja",'Mapa final'!#REF!="Menor"),CONCATENATE("R",'Mapa final'!#REF!),"")</f>
        <v>#REF!</v>
      </c>
      <c r="AB52" s="243" t="e">
        <f>IF(AND('Mapa final'!#REF!="Muy Baja",'Mapa final'!#REF!="Menor"),CONCATENATE("R",'Mapa final'!#REF!),"")</f>
        <v>#REF!</v>
      </c>
      <c r="AC52" s="244" t="e">
        <f>IF(AND('Mapa final'!#REF!="Muy Baja",'Mapa final'!#REF!="Menor"),CONCATENATE("R",'Mapa final'!#REF!),"")</f>
        <v>#REF!</v>
      </c>
      <c r="AD52" s="225" t="e">
        <f>IF(AND('Mapa final'!#REF!="Muy Baja",'Mapa final'!#REF!="Moderado"),CONCATENATE("R",'Mapa final'!#REF!),"")</f>
        <v>#REF!</v>
      </c>
      <c r="AE52" s="180" t="e">
        <f>IF(AND('Mapa final'!#REF!="Muy Baja",'Mapa final'!#REF!="Moderado"),CONCATENATE("R",'Mapa final'!#REF!),"")</f>
        <v>#REF!</v>
      </c>
      <c r="AF52" s="180" t="e">
        <f>IF(AND('Mapa final'!#REF!="Muy Baja",'Mapa final'!#REF!="Moderado"),CONCATENATE("R",'Mapa final'!#REF!),"")</f>
        <v>#REF!</v>
      </c>
      <c r="AG52" s="180" t="e">
        <f>IF(AND('Mapa final'!#REF!="Muy Baja",'Mapa final'!#REF!="Moderado"),CONCATENATE("R",'Mapa final'!#REF!),"")</f>
        <v>#REF!</v>
      </c>
      <c r="AH52" s="180" t="e">
        <f>IF(AND('Mapa final'!#REF!="Muy Baja",'Mapa final'!#REF!="Moderado"),CONCATENATE("R",'Mapa final'!#REF!),"")</f>
        <v>#REF!</v>
      </c>
      <c r="AI52" s="180" t="e">
        <f>IF(AND('Mapa final'!#REF!="Muy Baja",'Mapa final'!#REF!="Moderado"),CONCATENATE("R",'Mapa final'!#REF!),"")</f>
        <v>#REF!</v>
      </c>
      <c r="AJ52" s="180" t="e">
        <f>IF(AND('Mapa final'!#REF!="Muy Baja",'Mapa final'!#REF!="Moderado"),CONCATENATE("R",'Mapa final'!#REF!),"")</f>
        <v>#REF!</v>
      </c>
      <c r="AK52" s="180" t="e">
        <f>IF(AND('Mapa final'!#REF!="Muy Baja",'Mapa final'!#REF!="Moderado"),CONCATENATE("R",'Mapa final'!#REF!),"")</f>
        <v>#REF!</v>
      </c>
      <c r="AL52" s="180" t="e">
        <f>IF(AND('Mapa final'!#REF!="Muy Baja",'Mapa final'!#REF!="Moderado"),CONCATENATE("R",'Mapa final'!#REF!),"")</f>
        <v>#REF!</v>
      </c>
      <c r="AM52" s="224" t="e">
        <f>IF(AND('Mapa final'!#REF!="Muy Baja",'Mapa final'!#REF!="Moderado"),CONCATENATE("R",'Mapa final'!#REF!),"")</f>
        <v>#REF!</v>
      </c>
      <c r="AN52" s="187" t="e">
        <f>IF(AND('Mapa final'!#REF!="Muy Baja",'Mapa final'!#REF!="Mayor"),CONCATENATE("R",'Mapa final'!#REF!),"")</f>
        <v>#REF!</v>
      </c>
      <c r="AO52" s="188" t="e">
        <f>IF(AND('Mapa final'!#REF!="Muy Baja",'Mapa final'!#REF!="Mayor"),CONCATENATE("R",'Mapa final'!#REF!),"")</f>
        <v>#REF!</v>
      </c>
      <c r="AP52" s="188" t="e">
        <f>IF(AND('Mapa final'!#REF!="Muy Baja",'Mapa final'!#REF!="Mayor"),CONCATENATE("R",'Mapa final'!#REF!),"")</f>
        <v>#REF!</v>
      </c>
      <c r="AQ52" s="188" t="e">
        <f>IF(AND('Mapa final'!#REF!="Muy Baja",'Mapa final'!#REF!="Mayor"),CONCATENATE("R",'Mapa final'!#REF!),"")</f>
        <v>#REF!</v>
      </c>
      <c r="AR52" s="188" t="e">
        <f>IF(AND('Mapa final'!#REF!="Muy Baja",'Mapa final'!#REF!="Mayor"),CONCATENATE("R",'Mapa final'!#REF!),"")</f>
        <v>#REF!</v>
      </c>
      <c r="AS52" s="188" t="e">
        <f>IF(AND('Mapa final'!#REF!="Muy Baja",'Mapa final'!#REF!="Mayor"),CONCATENATE("R",'Mapa final'!#REF!),"")</f>
        <v>#REF!</v>
      </c>
      <c r="AT52" s="188" t="e">
        <f>IF(AND('Mapa final'!#REF!="Muy Baja",'Mapa final'!#REF!="Mayor"),CONCATENATE("R",'Mapa final'!#REF!),"")</f>
        <v>#REF!</v>
      </c>
      <c r="AU52" s="188" t="e">
        <f>IF(AND('Mapa final'!#REF!="Muy Baja",'Mapa final'!#REF!="Mayor"),CONCATENATE("R",'Mapa final'!#REF!),"")</f>
        <v>#REF!</v>
      </c>
      <c r="AV52" s="188" t="e">
        <f>IF(AND('Mapa final'!#REF!="Muy Baja",'Mapa final'!#REF!="Mayor"),CONCATENATE("R",'Mapa final'!#REF!),"")</f>
        <v>#REF!</v>
      </c>
      <c r="AW52" s="189" t="e">
        <f>IF(AND('Mapa final'!#REF!="Muy Baja",'Mapa final'!#REF!="Mayor"),CONCATENATE("R",'Mapa final'!#REF!),"")</f>
        <v>#REF!</v>
      </c>
      <c r="AX52" s="190" t="e">
        <f>IF(AND('Mapa final'!#REF!="Muy Baja",'Mapa final'!#REF!="Catastrófico"),CONCATENATE("R",'Mapa final'!#REF!),"")</f>
        <v>#REF!</v>
      </c>
      <c r="AY52" s="191" t="e">
        <f>IF(AND('Mapa final'!#REF!="Muy Baja",'Mapa final'!#REF!="Catastrófico"),CONCATENATE("R",'Mapa final'!#REF!),"")</f>
        <v>#REF!</v>
      </c>
      <c r="AZ52" s="191" t="e">
        <f>IF(AND('Mapa final'!#REF!="Muy Baja",'Mapa final'!#REF!="Catastrófico"),CONCATENATE("R",'Mapa final'!#REF!),"")</f>
        <v>#REF!</v>
      </c>
      <c r="BA52" s="191" t="e">
        <f>IF(AND('Mapa final'!#REF!="Muy Baja",'Mapa final'!#REF!="Catastrófico"),CONCATENATE("R",'Mapa final'!#REF!),"")</f>
        <v>#REF!</v>
      </c>
      <c r="BB52" s="191" t="e">
        <f>IF(AND('Mapa final'!#REF!="Muy Baja",'Mapa final'!#REF!="Catastrófico"),CONCATENATE("R",'Mapa final'!#REF!),"")</f>
        <v>#REF!</v>
      </c>
      <c r="BC52" s="191" t="e">
        <f>IF(AND('Mapa final'!#REF!="Muy Baja",'Mapa final'!#REF!="Catastrófico"),CONCATENATE("R",'Mapa final'!#REF!),"")</f>
        <v>#REF!</v>
      </c>
      <c r="BD52" s="191" t="e">
        <f>IF(AND('Mapa final'!#REF!="Muy Baja",'Mapa final'!#REF!="Catastrófico"),CONCATENATE("R",'Mapa final'!#REF!),"")</f>
        <v>#REF!</v>
      </c>
      <c r="BE52" s="191" t="e">
        <f>IF(AND('Mapa final'!#REF!="Muy Baja",'Mapa final'!#REF!="Catastrófico"),CONCATENATE("R",'Mapa final'!#REF!),"")</f>
        <v>#REF!</v>
      </c>
      <c r="BF52" s="191" t="e">
        <f>IF(AND('Mapa final'!#REF!="Muy Baja",'Mapa final'!#REF!="Catastrófico"),CONCATENATE("R",'Mapa final'!#REF!),"")</f>
        <v>#REF!</v>
      </c>
      <c r="BG52" s="192" t="e">
        <f>IF(AND('Mapa final'!#REF!="Muy Baja",'Mapa final'!#REF!="Catastrófico"),CONCATENATE("R",'Mapa final'!#REF!),"")</f>
        <v>#REF!</v>
      </c>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row>
    <row r="53" spans="1:100" ht="70" customHeight="1">
      <c r="A53" s="32"/>
      <c r="B53" s="507"/>
      <c r="C53" s="507"/>
      <c r="D53" s="508"/>
      <c r="E53" s="501"/>
      <c r="F53" s="502"/>
      <c r="G53" s="502"/>
      <c r="H53" s="502"/>
      <c r="I53" s="503"/>
      <c r="J53" s="242" t="e">
        <f>IF(AND('Mapa final'!#REF!="Muy Baja",'Mapa final'!#REF!="Leve"),CONCATENATE("R",'Mapa final'!#REF!),"")</f>
        <v>#REF!</v>
      </c>
      <c r="K53" s="243" t="e">
        <f>IF(AND('Mapa final'!#REF!="Muy Baja",'Mapa final'!#REF!="Leve"),CONCATENATE("R",'Mapa final'!#REF!),"")</f>
        <v>#REF!</v>
      </c>
      <c r="L53" s="243" t="e">
        <f>IF(AND('Mapa final'!#REF!="Muy Baja",'Mapa final'!#REF!="Leve"),CONCATENATE("R",'Mapa final'!#REF!),"")</f>
        <v>#REF!</v>
      </c>
      <c r="M53" s="243" t="e">
        <f>IF(AND('Mapa final'!#REF!="Muy Baja",'Mapa final'!#REF!="Leve"),CONCATENATE("R",'Mapa final'!#REF!),"")</f>
        <v>#REF!</v>
      </c>
      <c r="N53" s="243" t="e">
        <f>IF(AND('Mapa final'!#REF!="Muy Baja",'Mapa final'!#REF!="Leve"),CONCATENATE("R",'Mapa final'!#REF!),"")</f>
        <v>#REF!</v>
      </c>
      <c r="O53" s="243" t="e">
        <f>IF(AND('Mapa final'!#REF!="Muy Baja",'Mapa final'!#REF!="Leve"),CONCATENATE("R",'Mapa final'!#REF!),"")</f>
        <v>#REF!</v>
      </c>
      <c r="P53" s="243" t="e">
        <f>IF(AND('Mapa final'!#REF!="Muy Baja",'Mapa final'!#REF!="Leve"),CONCATENATE("R",'Mapa final'!#REF!),"")</f>
        <v>#REF!</v>
      </c>
      <c r="Q53" s="243" t="e">
        <f>IF(AND('Mapa final'!#REF!="Muy Baja",'Mapa final'!#REF!="Leve"),CONCATENATE("R",'Mapa final'!#REF!),"")</f>
        <v>#REF!</v>
      </c>
      <c r="R53" s="243" t="e">
        <f>IF(AND('Mapa final'!#REF!="Muy Baja",'Mapa final'!#REF!="Leve"),CONCATENATE("R",'Mapa final'!#REF!),"")</f>
        <v>#REF!</v>
      </c>
      <c r="S53" s="244" t="e">
        <f>IF(AND('Mapa final'!#REF!="Muy Baja",'Mapa final'!#REF!="Leve"),CONCATENATE("R",'Mapa final'!#REF!),"")</f>
        <v>#REF!</v>
      </c>
      <c r="T53" s="242" t="e">
        <f>IF(AND('Mapa final'!#REF!="Muy Baja",'Mapa final'!#REF!="Menor"),CONCATENATE("R",'Mapa final'!#REF!),"")</f>
        <v>#REF!</v>
      </c>
      <c r="U53" s="243" t="e">
        <f>IF(AND('Mapa final'!#REF!="Muy Baja",'Mapa final'!#REF!="Menor"),CONCATENATE("R",'Mapa final'!#REF!),"")</f>
        <v>#REF!</v>
      </c>
      <c r="V53" s="243" t="e">
        <f>IF(AND('Mapa final'!#REF!="Muy Baja",'Mapa final'!#REF!="Menor"),CONCATENATE("R",'Mapa final'!#REF!),"")</f>
        <v>#REF!</v>
      </c>
      <c r="W53" s="243" t="e">
        <f>IF(AND('Mapa final'!#REF!="Muy Baja",'Mapa final'!#REF!="Menor"),CONCATENATE("R",'Mapa final'!#REF!),"")</f>
        <v>#REF!</v>
      </c>
      <c r="X53" s="243" t="e">
        <f>IF(AND('Mapa final'!#REF!="Muy Baja",'Mapa final'!#REF!="Menor"),CONCATENATE("R",'Mapa final'!#REF!),"")</f>
        <v>#REF!</v>
      </c>
      <c r="Y53" s="243" t="e">
        <f>IF(AND('Mapa final'!#REF!="Muy Baja",'Mapa final'!#REF!="Menor"),CONCATENATE("R",'Mapa final'!#REF!),"")</f>
        <v>#REF!</v>
      </c>
      <c r="Z53" s="243" t="e">
        <f>IF(AND('Mapa final'!#REF!="Muy Baja",'Mapa final'!#REF!="Menor"),CONCATENATE("R",'Mapa final'!#REF!),"")</f>
        <v>#REF!</v>
      </c>
      <c r="AA53" s="243" t="e">
        <f>IF(AND('Mapa final'!#REF!="Muy Baja",'Mapa final'!#REF!="Menor"),CONCATENATE("R",'Mapa final'!#REF!),"")</f>
        <v>#REF!</v>
      </c>
      <c r="AB53" s="243" t="e">
        <f>IF(AND('Mapa final'!#REF!="Muy Baja",'Mapa final'!#REF!="Menor"),CONCATENATE("R",'Mapa final'!#REF!),"")</f>
        <v>#REF!</v>
      </c>
      <c r="AC53" s="244" t="e">
        <f>IF(AND('Mapa final'!#REF!="Muy Baja",'Mapa final'!#REF!="Menor"),CONCATENATE("R",'Mapa final'!#REF!),"")</f>
        <v>#REF!</v>
      </c>
      <c r="AD53" s="225" t="e">
        <f>IF(AND('Mapa final'!#REF!="Muy Baja",'Mapa final'!#REF!="Moderado"),CONCATENATE("R",'Mapa final'!#REF!),"")</f>
        <v>#REF!</v>
      </c>
      <c r="AE53" s="180" t="e">
        <f>IF(AND('Mapa final'!#REF!="Muy Baja",'Mapa final'!#REF!="Moderado"),CONCATENATE("R",'Mapa final'!#REF!),"")</f>
        <v>#REF!</v>
      </c>
      <c r="AF53" s="180" t="e">
        <f>IF(AND('Mapa final'!#REF!="Muy Baja",'Mapa final'!#REF!="Moderado"),CONCATENATE("R",'Mapa final'!#REF!),"")</f>
        <v>#REF!</v>
      </c>
      <c r="AG53" s="180" t="e">
        <f>IF(AND('Mapa final'!#REF!="Muy Baja",'Mapa final'!#REF!="Moderado"),CONCATENATE("R",'Mapa final'!#REF!),"")</f>
        <v>#REF!</v>
      </c>
      <c r="AH53" s="180" t="e">
        <f>IF(AND('Mapa final'!#REF!="Muy Baja",'Mapa final'!#REF!="Moderado"),CONCATENATE("R",'Mapa final'!#REF!),"")</f>
        <v>#REF!</v>
      </c>
      <c r="AI53" s="180" t="e">
        <f>IF(AND('Mapa final'!#REF!="Muy Baja",'Mapa final'!#REF!="Moderado"),CONCATENATE("R",'Mapa final'!#REF!),"")</f>
        <v>#REF!</v>
      </c>
      <c r="AJ53" s="180" t="e">
        <f>IF(AND('Mapa final'!#REF!="Muy Baja",'Mapa final'!#REF!="Moderado"),CONCATENATE("R",'Mapa final'!#REF!),"")</f>
        <v>#REF!</v>
      </c>
      <c r="AK53" s="180" t="e">
        <f>IF(AND('Mapa final'!#REF!="Muy Baja",'Mapa final'!#REF!="Moderado"),CONCATENATE("R",'Mapa final'!#REF!),"")</f>
        <v>#REF!</v>
      </c>
      <c r="AL53" s="180" t="e">
        <f>IF(AND('Mapa final'!#REF!="Muy Baja",'Mapa final'!#REF!="Moderado"),CONCATENATE("R",'Mapa final'!#REF!),"")</f>
        <v>#REF!</v>
      </c>
      <c r="AM53" s="224" t="e">
        <f>IF(AND('Mapa final'!#REF!="Muy Baja",'Mapa final'!#REF!="Moderado"),CONCATENATE("R",'Mapa final'!#REF!),"")</f>
        <v>#REF!</v>
      </c>
      <c r="AN53" s="187" t="e">
        <f>IF(AND('Mapa final'!#REF!="Muy Baja",'Mapa final'!#REF!="Mayor"),CONCATENATE("R",'Mapa final'!#REF!),"")</f>
        <v>#REF!</v>
      </c>
      <c r="AO53" s="188" t="e">
        <f>IF(AND('Mapa final'!#REF!="Muy Baja",'Mapa final'!#REF!="Mayor"),CONCATENATE("R",'Mapa final'!#REF!),"")</f>
        <v>#REF!</v>
      </c>
      <c r="AP53" s="188" t="e">
        <f>IF(AND('Mapa final'!#REF!="Muy Baja",'Mapa final'!#REF!="Mayor"),CONCATENATE("R",'Mapa final'!#REF!),"")</f>
        <v>#REF!</v>
      </c>
      <c r="AQ53" s="188" t="e">
        <f>IF(AND('Mapa final'!#REF!="Muy Baja",'Mapa final'!#REF!="Mayor"),CONCATENATE("R",'Mapa final'!#REF!),"")</f>
        <v>#REF!</v>
      </c>
      <c r="AR53" s="188" t="e">
        <f>IF(AND('Mapa final'!#REF!="Muy Baja",'Mapa final'!#REF!="Mayor"),CONCATENATE("R",'Mapa final'!#REF!),"")</f>
        <v>#REF!</v>
      </c>
      <c r="AS53" s="188" t="e">
        <f>IF(AND('Mapa final'!#REF!="Muy Baja",'Mapa final'!#REF!="Mayor"),CONCATENATE("R",'Mapa final'!#REF!),"")</f>
        <v>#REF!</v>
      </c>
      <c r="AT53" s="188" t="e">
        <f>IF(AND('Mapa final'!#REF!="Muy Baja",'Mapa final'!#REF!="Mayor"),CONCATENATE("R",'Mapa final'!#REF!),"")</f>
        <v>#REF!</v>
      </c>
      <c r="AU53" s="188" t="e">
        <f>IF(AND('Mapa final'!#REF!="Muy Baja",'Mapa final'!#REF!="Mayor"),CONCATENATE("R",'Mapa final'!#REF!),"")</f>
        <v>#REF!</v>
      </c>
      <c r="AV53" s="188" t="e">
        <f>IF(AND('Mapa final'!#REF!="Muy Baja",'Mapa final'!#REF!="Mayor"),CONCATENATE("R",'Mapa final'!#REF!),"")</f>
        <v>#REF!</v>
      </c>
      <c r="AW53" s="189" t="e">
        <f>IF(AND('Mapa final'!#REF!="Muy Baja",'Mapa final'!#REF!="Mayor"),CONCATENATE("R",'Mapa final'!#REF!),"")</f>
        <v>#REF!</v>
      </c>
      <c r="AX53" s="190" t="e">
        <f>IF(AND('Mapa final'!#REF!="Muy Baja",'Mapa final'!#REF!="Catastrófico"),CONCATENATE("R",'Mapa final'!#REF!),"")</f>
        <v>#REF!</v>
      </c>
      <c r="AY53" s="191" t="e">
        <f>IF(AND('Mapa final'!#REF!="Muy Baja",'Mapa final'!#REF!="Catastrófico"),CONCATENATE("R",'Mapa final'!#REF!),"")</f>
        <v>#REF!</v>
      </c>
      <c r="AZ53" s="191" t="e">
        <f>IF(AND('Mapa final'!#REF!="Muy Baja",'Mapa final'!#REF!="Catastrófico"),CONCATENATE("R",'Mapa final'!#REF!),"")</f>
        <v>#REF!</v>
      </c>
      <c r="BA53" s="191" t="e">
        <f>IF(AND('Mapa final'!#REF!="Muy Baja",'Mapa final'!#REF!="Catastrófico"),CONCATENATE("R",'Mapa final'!#REF!),"")</f>
        <v>#REF!</v>
      </c>
      <c r="BB53" s="191" t="e">
        <f>IF(AND('Mapa final'!#REF!="Muy Baja",'Mapa final'!#REF!="Catastrófico"),CONCATENATE("R",'Mapa final'!#REF!),"")</f>
        <v>#REF!</v>
      </c>
      <c r="BC53" s="191" t="e">
        <f>IF(AND('Mapa final'!#REF!="Muy Baja",'Mapa final'!#REF!="Catastrófico"),CONCATENATE("R",'Mapa final'!#REF!),"")</f>
        <v>#REF!</v>
      </c>
      <c r="BD53" s="191" t="e">
        <f>IF(AND('Mapa final'!#REF!="Muy Baja",'Mapa final'!#REF!="Catastrófico"),CONCATENATE("R",'Mapa final'!#REF!),"")</f>
        <v>#REF!</v>
      </c>
      <c r="BE53" s="191" t="e">
        <f>IF(AND('Mapa final'!#REF!="Muy Baja",'Mapa final'!#REF!="Catastrófico"),CONCATENATE("R",'Mapa final'!#REF!),"")</f>
        <v>#REF!</v>
      </c>
      <c r="BF53" s="191" t="e">
        <f>IF(AND('Mapa final'!#REF!="Muy Baja",'Mapa final'!#REF!="Catastrófico"),CONCATENATE("R",'Mapa final'!#REF!),"")</f>
        <v>#REF!</v>
      </c>
      <c r="BG53" s="192" t="e">
        <f>IF(AND('Mapa final'!#REF!="Muy Baja",'Mapa final'!#REF!="Catastrófico"),CONCATENATE("R",'Mapa final'!#REF!),"")</f>
        <v>#REF!</v>
      </c>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row>
    <row r="54" spans="1:100" ht="70" customHeight="1" thickBot="1">
      <c r="A54" s="32"/>
      <c r="B54" s="507"/>
      <c r="C54" s="507"/>
      <c r="D54" s="508"/>
      <c r="E54" s="504"/>
      <c r="F54" s="505"/>
      <c r="G54" s="505"/>
      <c r="H54" s="505"/>
      <c r="I54" s="506"/>
      <c r="J54" s="247" t="e">
        <f>IF(AND('Mapa final'!#REF!="Muy Baja",'Mapa final'!#REF!="Leve"),CONCATENATE("R",'Mapa final'!#REF!),"")</f>
        <v>#REF!</v>
      </c>
      <c r="K54" s="248" t="e">
        <f>IF(AND('Mapa final'!#REF!="Muy Baja",'Mapa final'!#REF!="Leve"),CONCATENATE("R",'Mapa final'!#REF!),"")</f>
        <v>#REF!</v>
      </c>
      <c r="L54" s="248" t="e">
        <f>IF(AND('Mapa final'!#REF!="Muy Baja",'Mapa final'!#REF!="Leve"),CONCATENATE("R",'Mapa final'!#REF!),"")</f>
        <v>#REF!</v>
      </c>
      <c r="M54" s="248" t="e">
        <f>IF(AND('Mapa final'!#REF!="Muy Baja",'Mapa final'!#REF!="Leve"),CONCATENATE("R",'Mapa final'!#REF!),"")</f>
        <v>#REF!</v>
      </c>
      <c r="N54" s="248" t="e">
        <f>IF(AND('Mapa final'!#REF!="Muy Baja",'Mapa final'!#REF!="Leve"),CONCATENATE("R",'Mapa final'!#REF!),"")</f>
        <v>#REF!</v>
      </c>
      <c r="O54" s="248" t="e">
        <f>IF(AND('Mapa final'!#REF!="Muy Baja",'Mapa final'!#REF!="Leve"),CONCATENATE("R",'Mapa final'!#REF!),"")</f>
        <v>#REF!</v>
      </c>
      <c r="P54" s="248" t="e">
        <f>IF(AND('Mapa final'!#REF!="Muy Baja",'Mapa final'!#REF!="Leve"),CONCATENATE("R",'Mapa final'!#REF!),"")</f>
        <v>#REF!</v>
      </c>
      <c r="Q54" s="248" t="e">
        <f>IF(AND('Mapa final'!#REF!="Muy Baja",'Mapa final'!#REF!="Leve"),CONCATENATE("R",'Mapa final'!#REF!),"")</f>
        <v>#REF!</v>
      </c>
      <c r="R54" s="248" t="e">
        <f>IF(AND('Mapa final'!#REF!="Muy Baja",'Mapa final'!#REF!="Leve"),CONCATENATE("R",'Mapa final'!#REF!),"")</f>
        <v>#REF!</v>
      </c>
      <c r="S54" s="249" t="e">
        <f>IF(AND('Mapa final'!#REF!="Muy Baja",'Mapa final'!#REF!="Leve"),CONCATENATE("R",'Mapa final'!#REF!),"")</f>
        <v>#REF!</v>
      </c>
      <c r="T54" s="247" t="e">
        <f>IF(AND('Mapa final'!#REF!="Muy Baja",'Mapa final'!#REF!="Menor"),CONCATENATE("R",'Mapa final'!#REF!),"")</f>
        <v>#REF!</v>
      </c>
      <c r="U54" s="248" t="e">
        <f>IF(AND('Mapa final'!#REF!="Muy Baja",'Mapa final'!#REF!="Menor"),CONCATENATE("R",'Mapa final'!#REF!),"")</f>
        <v>#REF!</v>
      </c>
      <c r="V54" s="248" t="e">
        <f>IF(AND('Mapa final'!#REF!="Muy Baja",'Mapa final'!#REF!="Menor"),CONCATENATE("R",'Mapa final'!#REF!),"")</f>
        <v>#REF!</v>
      </c>
      <c r="W54" s="248" t="e">
        <f>IF(AND('Mapa final'!#REF!="Muy Baja",'Mapa final'!#REF!="Menor"),CONCATENATE("R",'Mapa final'!#REF!),"")</f>
        <v>#REF!</v>
      </c>
      <c r="X54" s="248" t="e">
        <f>IF(AND('Mapa final'!#REF!="Muy Baja",'Mapa final'!#REF!="Menor"),CONCATENATE("R",'Mapa final'!#REF!),"")</f>
        <v>#REF!</v>
      </c>
      <c r="Y54" s="248" t="e">
        <f>IF(AND('Mapa final'!#REF!="Muy Baja",'Mapa final'!#REF!="Menor"),CONCATENATE("R",'Mapa final'!#REF!),"")</f>
        <v>#REF!</v>
      </c>
      <c r="Z54" s="248" t="e">
        <f>IF(AND('Mapa final'!#REF!="Muy Baja",'Mapa final'!#REF!="Menor"),CONCATENATE("R",'Mapa final'!#REF!),"")</f>
        <v>#REF!</v>
      </c>
      <c r="AA54" s="248" t="e">
        <f>IF(AND('Mapa final'!#REF!="Muy Baja",'Mapa final'!#REF!="Menor"),CONCATENATE("R",'Mapa final'!#REF!),"")</f>
        <v>#REF!</v>
      </c>
      <c r="AB54" s="248" t="e">
        <f>IF(AND('Mapa final'!#REF!="Muy Baja",'Mapa final'!#REF!="Menor"),CONCATENATE("R",'Mapa final'!#REF!),"")</f>
        <v>#REF!</v>
      </c>
      <c r="AC54" s="249" t="e">
        <f>IF(AND('Mapa final'!#REF!="Muy Baja",'Mapa final'!#REF!="Menor"),CONCATENATE("R",'Mapa final'!#REF!),"")</f>
        <v>#REF!</v>
      </c>
      <c r="AD54" s="232" t="e">
        <f>IF(AND('Mapa final'!#REF!="Muy Baja",'Mapa final'!#REF!="Moderado"),CONCATENATE("R",'Mapa final'!#REF!),"")</f>
        <v>#REF!</v>
      </c>
      <c r="AE54" s="230" t="e">
        <f>IF(AND('Mapa final'!#REF!="Muy Baja",'Mapa final'!#REF!="Moderado"),CONCATENATE("R",'Mapa final'!#REF!),"")</f>
        <v>#REF!</v>
      </c>
      <c r="AF54" s="230" t="e">
        <f>IF(AND('Mapa final'!#REF!="Muy Baja",'Mapa final'!#REF!="Moderado"),CONCATENATE("R",'Mapa final'!#REF!),"")</f>
        <v>#REF!</v>
      </c>
      <c r="AG54" s="230" t="e">
        <f>IF(AND('Mapa final'!#REF!="Muy Baja",'Mapa final'!#REF!="Moderado"),CONCATENATE("R",'Mapa final'!#REF!),"")</f>
        <v>#REF!</v>
      </c>
      <c r="AH54" s="230" t="e">
        <f>IF(AND('Mapa final'!#REF!="Muy Baja",'Mapa final'!#REF!="Moderado"),CONCATENATE("R",'Mapa final'!#REF!),"")</f>
        <v>#REF!</v>
      </c>
      <c r="AI54" s="230" t="e">
        <f>IF(AND('Mapa final'!#REF!="Muy Baja",'Mapa final'!#REF!="Moderado"),CONCATENATE("R",'Mapa final'!#REF!),"")</f>
        <v>#REF!</v>
      </c>
      <c r="AJ54" s="230" t="e">
        <f>IF(AND('Mapa final'!#REF!="Muy Baja",'Mapa final'!#REF!="Moderado"),CONCATENATE("R",'Mapa final'!#REF!),"")</f>
        <v>#REF!</v>
      </c>
      <c r="AK54" s="230" t="e">
        <f>IF(AND('Mapa final'!#REF!="Muy Baja",'Mapa final'!#REF!="Moderado"),CONCATENATE("R",'Mapa final'!#REF!),"")</f>
        <v>#REF!</v>
      </c>
      <c r="AL54" s="230" t="e">
        <f>IF(AND('Mapa final'!#REF!="Muy Baja",'Mapa final'!#REF!="Moderado"),CONCATENATE("R",'Mapa final'!#REF!),"")</f>
        <v>#REF!</v>
      </c>
      <c r="AM54" s="231" t="e">
        <f>IF(AND('Mapa final'!#REF!="Muy Baja",'Mapa final'!#REF!="Moderado"),CONCATENATE("R",'Mapa final'!#REF!),"")</f>
        <v>#REF!</v>
      </c>
      <c r="AN54" s="193" t="e">
        <f>IF(AND('Mapa final'!#REF!="Muy Baja",'Mapa final'!#REF!="Mayor"),CONCATENATE("R",'Mapa final'!#REF!),"")</f>
        <v>#REF!</v>
      </c>
      <c r="AO54" s="194" t="e">
        <f>IF(AND('Mapa final'!#REF!="Muy Baja",'Mapa final'!#REF!="Mayor"),CONCATENATE("R",'Mapa final'!#REF!),"")</f>
        <v>#REF!</v>
      </c>
      <c r="AP54" s="194" t="e">
        <f>IF(AND('Mapa final'!#REF!="Muy Baja",'Mapa final'!#REF!="Mayor"),CONCATENATE("R",'Mapa final'!#REF!),"")</f>
        <v>#REF!</v>
      </c>
      <c r="AQ54" s="194" t="e">
        <f>IF(AND('Mapa final'!#REF!="Muy Baja",'Mapa final'!#REF!="Mayor"),CONCATENATE("R",'Mapa final'!#REF!),"")</f>
        <v>#REF!</v>
      </c>
      <c r="AR54" s="194" t="e">
        <f>IF(AND('Mapa final'!#REF!="Muy Baja",'Mapa final'!#REF!="Mayor"),CONCATENATE("R",'Mapa final'!#REF!),"")</f>
        <v>#REF!</v>
      </c>
      <c r="AS54" s="194" t="e">
        <f>IF(AND('Mapa final'!#REF!="Muy Baja",'Mapa final'!#REF!="Mayor"),CONCATENATE("R",'Mapa final'!#REF!),"")</f>
        <v>#REF!</v>
      </c>
      <c r="AT54" s="194" t="e">
        <f>IF(AND('Mapa final'!#REF!="Muy Baja",'Mapa final'!#REF!="Mayor"),CONCATENATE("R",'Mapa final'!#REF!),"")</f>
        <v>#REF!</v>
      </c>
      <c r="AU54" s="194" t="e">
        <f>IF(AND('Mapa final'!#REF!="Muy Baja",'Mapa final'!#REF!="Mayor"),CONCATENATE("R",'Mapa final'!#REF!),"")</f>
        <v>#REF!</v>
      </c>
      <c r="AV54" s="194" t="e">
        <f>IF(AND('Mapa final'!#REF!="Muy Baja",'Mapa final'!#REF!="Mayor"),CONCATENATE("R",'Mapa final'!#REF!),"")</f>
        <v>#REF!</v>
      </c>
      <c r="AW54" s="195" t="e">
        <f>IF(AND('Mapa final'!#REF!="Muy Baja",'Mapa final'!#REF!="Mayor"),CONCATENATE("R",'Mapa final'!#REF!),"")</f>
        <v>#REF!</v>
      </c>
      <c r="AX54" s="196" t="e">
        <f>IF(AND('Mapa final'!#REF!="Muy Baja",'Mapa final'!#REF!="Catastrófico"),CONCATENATE("R",'Mapa final'!#REF!),"")</f>
        <v>#REF!</v>
      </c>
      <c r="AY54" s="197" t="e">
        <f>IF(AND('Mapa final'!#REF!="Muy Baja",'Mapa final'!#REF!="Catastrófico"),CONCATENATE("R",'Mapa final'!#REF!),"")</f>
        <v>#REF!</v>
      </c>
      <c r="AZ54" s="197" t="e">
        <f>IF(AND('Mapa final'!#REF!="Muy Baja",'Mapa final'!#REF!="Catastrófico"),CONCATENATE("R",'Mapa final'!#REF!),"")</f>
        <v>#REF!</v>
      </c>
      <c r="BA54" s="197" t="e">
        <f>IF(AND('Mapa final'!#REF!="Muy Baja",'Mapa final'!#REF!="Catastrófico"),CONCATENATE("R",'Mapa final'!#REF!),"")</f>
        <v>#REF!</v>
      </c>
      <c r="BB54" s="197" t="e">
        <f>IF(AND('Mapa final'!#REF!="Muy Baja",'Mapa final'!#REF!="Catastrófico"),CONCATENATE("R",'Mapa final'!#REF!),"")</f>
        <v>#REF!</v>
      </c>
      <c r="BC54" s="197" t="e">
        <f>IF(AND('Mapa final'!#REF!="Muy Baja",'Mapa final'!#REF!="Catastrófico"),CONCATENATE("R",'Mapa final'!#REF!),"")</f>
        <v>#REF!</v>
      </c>
      <c r="BD54" s="197" t="e">
        <f>IF(AND('Mapa final'!#REF!="Muy Baja",'Mapa final'!#REF!="Catastrófico"),CONCATENATE("R",'Mapa final'!#REF!),"")</f>
        <v>#REF!</v>
      </c>
      <c r="BE54" s="197" t="e">
        <f>IF(AND('Mapa final'!#REF!="Muy Baja",'Mapa final'!#REF!="Catastrófico"),CONCATENATE("R",'Mapa final'!#REF!),"")</f>
        <v>#REF!</v>
      </c>
      <c r="BF54" s="197" t="e">
        <f>IF(AND('Mapa final'!#REF!="Muy Baja",'Mapa final'!#REF!="Catastrófico"),CONCATENATE("R",'Mapa final'!#REF!),"")</f>
        <v>#REF!</v>
      </c>
      <c r="BG54" s="198" t="e">
        <f>IF(AND('Mapa final'!#REF!="Muy Baja",'Mapa final'!#REF!="Catastrófico"),CONCATENATE("R",'Mapa final'!#REF!),"")</f>
        <v>#REF!</v>
      </c>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row>
    <row r="55" spans="1:100" ht="70" customHeight="1">
      <c r="A55" s="32"/>
      <c r="B55" s="32"/>
      <c r="C55" s="32"/>
      <c r="D55" s="32"/>
      <c r="E55" s="32"/>
      <c r="F55" s="32"/>
      <c r="G55" s="32"/>
      <c r="H55" s="32"/>
      <c r="I55" s="32"/>
      <c r="J55" s="498" t="s">
        <v>147</v>
      </c>
      <c r="K55" s="499"/>
      <c r="L55" s="499"/>
      <c r="M55" s="499"/>
      <c r="N55" s="499"/>
      <c r="O55" s="499"/>
      <c r="P55" s="499"/>
      <c r="Q55" s="499"/>
      <c r="R55" s="499"/>
      <c r="S55" s="500"/>
      <c r="T55" s="498" t="s">
        <v>148</v>
      </c>
      <c r="U55" s="499"/>
      <c r="V55" s="499"/>
      <c r="W55" s="499"/>
      <c r="X55" s="499"/>
      <c r="Y55" s="499"/>
      <c r="Z55" s="499"/>
      <c r="AA55" s="499"/>
      <c r="AB55" s="499"/>
      <c r="AC55" s="500"/>
      <c r="AD55" s="498" t="s">
        <v>149</v>
      </c>
      <c r="AE55" s="499"/>
      <c r="AF55" s="499"/>
      <c r="AG55" s="499"/>
      <c r="AH55" s="499"/>
      <c r="AI55" s="499"/>
      <c r="AJ55" s="499"/>
      <c r="AK55" s="499"/>
      <c r="AL55" s="499"/>
      <c r="AM55" s="500"/>
      <c r="AN55" s="498" t="s">
        <v>150</v>
      </c>
      <c r="AO55" s="499"/>
      <c r="AP55" s="499"/>
      <c r="AQ55" s="499"/>
      <c r="AR55" s="499"/>
      <c r="AS55" s="499"/>
      <c r="AT55" s="499"/>
      <c r="AU55" s="499"/>
      <c r="AV55" s="499"/>
      <c r="AW55" s="500"/>
      <c r="AX55" s="498" t="s">
        <v>151</v>
      </c>
      <c r="AY55" s="499"/>
      <c r="AZ55" s="499"/>
      <c r="BA55" s="499"/>
      <c r="BB55" s="499"/>
      <c r="BC55" s="499"/>
      <c r="BD55" s="499"/>
      <c r="BE55" s="499"/>
      <c r="BF55" s="499"/>
      <c r="BG55" s="500"/>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row>
    <row r="56" spans="1:100" ht="70" customHeight="1">
      <c r="A56" s="32"/>
      <c r="B56" s="32"/>
      <c r="C56" s="32"/>
      <c r="D56" s="32"/>
      <c r="E56" s="32"/>
      <c r="F56" s="32"/>
      <c r="G56" s="32"/>
      <c r="H56" s="32"/>
      <c r="I56" s="32"/>
      <c r="J56" s="501"/>
      <c r="K56" s="502"/>
      <c r="L56" s="502"/>
      <c r="M56" s="502"/>
      <c r="N56" s="502"/>
      <c r="O56" s="502"/>
      <c r="P56" s="502"/>
      <c r="Q56" s="502"/>
      <c r="R56" s="502"/>
      <c r="S56" s="503"/>
      <c r="T56" s="501"/>
      <c r="U56" s="502"/>
      <c r="V56" s="502"/>
      <c r="W56" s="502"/>
      <c r="X56" s="502"/>
      <c r="Y56" s="502"/>
      <c r="Z56" s="502"/>
      <c r="AA56" s="502"/>
      <c r="AB56" s="502"/>
      <c r="AC56" s="503"/>
      <c r="AD56" s="501"/>
      <c r="AE56" s="502"/>
      <c r="AF56" s="502"/>
      <c r="AG56" s="502"/>
      <c r="AH56" s="502"/>
      <c r="AI56" s="502"/>
      <c r="AJ56" s="502"/>
      <c r="AK56" s="502"/>
      <c r="AL56" s="502"/>
      <c r="AM56" s="503"/>
      <c r="AN56" s="501"/>
      <c r="AO56" s="502"/>
      <c r="AP56" s="502"/>
      <c r="AQ56" s="502"/>
      <c r="AR56" s="502"/>
      <c r="AS56" s="502"/>
      <c r="AT56" s="502"/>
      <c r="AU56" s="502"/>
      <c r="AV56" s="502"/>
      <c r="AW56" s="503"/>
      <c r="AX56" s="501"/>
      <c r="AY56" s="502"/>
      <c r="AZ56" s="502"/>
      <c r="BA56" s="502"/>
      <c r="BB56" s="502"/>
      <c r="BC56" s="502"/>
      <c r="BD56" s="502"/>
      <c r="BE56" s="502"/>
      <c r="BF56" s="502"/>
      <c r="BG56" s="503"/>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row>
    <row r="57" spans="1:100" ht="70" customHeight="1">
      <c r="A57" s="32"/>
      <c r="B57" s="32"/>
      <c r="C57" s="32"/>
      <c r="D57" s="32"/>
      <c r="E57" s="32"/>
      <c r="F57" s="32"/>
      <c r="G57" s="32"/>
      <c r="H57" s="32"/>
      <c r="I57" s="32"/>
      <c r="J57" s="501"/>
      <c r="K57" s="502"/>
      <c r="L57" s="502"/>
      <c r="M57" s="502"/>
      <c r="N57" s="502"/>
      <c r="O57" s="502"/>
      <c r="P57" s="502"/>
      <c r="Q57" s="502"/>
      <c r="R57" s="502"/>
      <c r="S57" s="503"/>
      <c r="T57" s="501"/>
      <c r="U57" s="502"/>
      <c r="V57" s="502"/>
      <c r="W57" s="502"/>
      <c r="X57" s="502"/>
      <c r="Y57" s="502"/>
      <c r="Z57" s="502"/>
      <c r="AA57" s="502"/>
      <c r="AB57" s="502"/>
      <c r="AC57" s="503"/>
      <c r="AD57" s="501"/>
      <c r="AE57" s="502"/>
      <c r="AF57" s="502"/>
      <c r="AG57" s="502"/>
      <c r="AH57" s="502"/>
      <c r="AI57" s="502"/>
      <c r="AJ57" s="502"/>
      <c r="AK57" s="502"/>
      <c r="AL57" s="502"/>
      <c r="AM57" s="503"/>
      <c r="AN57" s="501"/>
      <c r="AO57" s="502"/>
      <c r="AP57" s="502"/>
      <c r="AQ57" s="502"/>
      <c r="AR57" s="502"/>
      <c r="AS57" s="502"/>
      <c r="AT57" s="502"/>
      <c r="AU57" s="502"/>
      <c r="AV57" s="502"/>
      <c r="AW57" s="503"/>
      <c r="AX57" s="501"/>
      <c r="AY57" s="502"/>
      <c r="AZ57" s="502"/>
      <c r="BA57" s="502"/>
      <c r="BB57" s="502"/>
      <c r="BC57" s="502"/>
      <c r="BD57" s="502"/>
      <c r="BE57" s="502"/>
      <c r="BF57" s="502"/>
      <c r="BG57" s="503"/>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row>
    <row r="58" spans="1:100" ht="70" customHeight="1">
      <c r="A58" s="32"/>
      <c r="B58" s="32"/>
      <c r="C58" s="32"/>
      <c r="D58" s="32"/>
      <c r="E58" s="32"/>
      <c r="F58" s="32"/>
      <c r="G58" s="32"/>
      <c r="H58" s="32"/>
      <c r="I58" s="32"/>
      <c r="J58" s="501"/>
      <c r="K58" s="502"/>
      <c r="L58" s="502"/>
      <c r="M58" s="502"/>
      <c r="N58" s="502"/>
      <c r="O58" s="502"/>
      <c r="P58" s="502"/>
      <c r="Q58" s="502"/>
      <c r="R58" s="502"/>
      <c r="S58" s="503"/>
      <c r="T58" s="501"/>
      <c r="U58" s="502"/>
      <c r="V58" s="502"/>
      <c r="W58" s="502"/>
      <c r="X58" s="502"/>
      <c r="Y58" s="502"/>
      <c r="Z58" s="502"/>
      <c r="AA58" s="502"/>
      <c r="AB58" s="502"/>
      <c r="AC58" s="503"/>
      <c r="AD58" s="501"/>
      <c r="AE58" s="502"/>
      <c r="AF58" s="502"/>
      <c r="AG58" s="502"/>
      <c r="AH58" s="502"/>
      <c r="AI58" s="502"/>
      <c r="AJ58" s="502"/>
      <c r="AK58" s="502"/>
      <c r="AL58" s="502"/>
      <c r="AM58" s="503"/>
      <c r="AN58" s="501"/>
      <c r="AO58" s="502"/>
      <c r="AP58" s="502"/>
      <c r="AQ58" s="502"/>
      <c r="AR58" s="502"/>
      <c r="AS58" s="502"/>
      <c r="AT58" s="502"/>
      <c r="AU58" s="502"/>
      <c r="AV58" s="502"/>
      <c r="AW58" s="503"/>
      <c r="AX58" s="501"/>
      <c r="AY58" s="502"/>
      <c r="AZ58" s="502"/>
      <c r="BA58" s="502"/>
      <c r="BB58" s="502"/>
      <c r="BC58" s="502"/>
      <c r="BD58" s="502"/>
      <c r="BE58" s="502"/>
      <c r="BF58" s="502"/>
      <c r="BG58" s="503"/>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row>
    <row r="59" spans="1:100" ht="70" customHeight="1">
      <c r="A59" s="32"/>
      <c r="B59" s="32"/>
      <c r="C59" s="32"/>
      <c r="D59" s="32"/>
      <c r="E59" s="32"/>
      <c r="F59" s="32"/>
      <c r="G59" s="32"/>
      <c r="H59" s="32"/>
      <c r="I59" s="32"/>
      <c r="J59" s="501"/>
      <c r="K59" s="502"/>
      <c r="L59" s="502"/>
      <c r="M59" s="502"/>
      <c r="N59" s="502"/>
      <c r="O59" s="502"/>
      <c r="P59" s="502"/>
      <c r="Q59" s="502"/>
      <c r="R59" s="502"/>
      <c r="S59" s="503"/>
      <c r="T59" s="501"/>
      <c r="U59" s="502"/>
      <c r="V59" s="502"/>
      <c r="W59" s="502"/>
      <c r="X59" s="502"/>
      <c r="Y59" s="502"/>
      <c r="Z59" s="502"/>
      <c r="AA59" s="502"/>
      <c r="AB59" s="502"/>
      <c r="AC59" s="503"/>
      <c r="AD59" s="501"/>
      <c r="AE59" s="502"/>
      <c r="AF59" s="502"/>
      <c r="AG59" s="502"/>
      <c r="AH59" s="502"/>
      <c r="AI59" s="502"/>
      <c r="AJ59" s="502"/>
      <c r="AK59" s="502"/>
      <c r="AL59" s="502"/>
      <c r="AM59" s="503"/>
      <c r="AN59" s="501"/>
      <c r="AO59" s="502"/>
      <c r="AP59" s="502"/>
      <c r="AQ59" s="502"/>
      <c r="AR59" s="502"/>
      <c r="AS59" s="502"/>
      <c r="AT59" s="502"/>
      <c r="AU59" s="502"/>
      <c r="AV59" s="502"/>
      <c r="AW59" s="503"/>
      <c r="AX59" s="501"/>
      <c r="AY59" s="502"/>
      <c r="AZ59" s="502"/>
      <c r="BA59" s="502"/>
      <c r="BB59" s="502"/>
      <c r="BC59" s="502"/>
      <c r="BD59" s="502"/>
      <c r="BE59" s="502"/>
      <c r="BF59" s="502"/>
      <c r="BG59" s="503"/>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row>
    <row r="60" spans="1:100" ht="70" customHeight="1" thickBot="1">
      <c r="A60" s="32"/>
      <c r="B60" s="32"/>
      <c r="C60" s="32"/>
      <c r="D60" s="32"/>
      <c r="E60" s="32"/>
      <c r="F60" s="32"/>
      <c r="G60" s="32"/>
      <c r="H60" s="32"/>
      <c r="I60" s="32"/>
      <c r="J60" s="504"/>
      <c r="K60" s="505"/>
      <c r="L60" s="505"/>
      <c r="M60" s="505"/>
      <c r="N60" s="505"/>
      <c r="O60" s="505"/>
      <c r="P60" s="505"/>
      <c r="Q60" s="505"/>
      <c r="R60" s="505"/>
      <c r="S60" s="506"/>
      <c r="T60" s="504"/>
      <c r="U60" s="505"/>
      <c r="V60" s="505"/>
      <c r="W60" s="505"/>
      <c r="X60" s="505"/>
      <c r="Y60" s="505"/>
      <c r="Z60" s="505"/>
      <c r="AA60" s="505"/>
      <c r="AB60" s="505"/>
      <c r="AC60" s="506"/>
      <c r="AD60" s="504"/>
      <c r="AE60" s="505"/>
      <c r="AF60" s="505"/>
      <c r="AG60" s="505"/>
      <c r="AH60" s="505"/>
      <c r="AI60" s="505"/>
      <c r="AJ60" s="505"/>
      <c r="AK60" s="505"/>
      <c r="AL60" s="505"/>
      <c r="AM60" s="506"/>
      <c r="AN60" s="504"/>
      <c r="AO60" s="505"/>
      <c r="AP60" s="505"/>
      <c r="AQ60" s="505"/>
      <c r="AR60" s="505"/>
      <c r="AS60" s="505"/>
      <c r="AT60" s="505"/>
      <c r="AU60" s="505"/>
      <c r="AV60" s="505"/>
      <c r="AW60" s="506"/>
      <c r="AX60" s="504"/>
      <c r="AY60" s="505"/>
      <c r="AZ60" s="505"/>
      <c r="BA60" s="505"/>
      <c r="BB60" s="505"/>
      <c r="BC60" s="505"/>
      <c r="BD60" s="505"/>
      <c r="BE60" s="505"/>
      <c r="BF60" s="505"/>
      <c r="BG60" s="506"/>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row>
    <row r="61" spans="1:100">
      <c r="A61" s="32"/>
      <c r="B61" s="32"/>
      <c r="C61" s="32"/>
      <c r="D61" s="32"/>
      <c r="E61" s="32"/>
      <c r="F61" s="32"/>
      <c r="G61" s="32"/>
      <c r="H61" s="32"/>
      <c r="I61" s="3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row>
    <row r="62" spans="1:100" ht="15" customHeight="1">
      <c r="A62" s="32"/>
      <c r="B62" s="36"/>
      <c r="C62" s="36"/>
      <c r="D62" s="36"/>
      <c r="E62" s="36"/>
      <c r="F62" s="36"/>
      <c r="G62" s="36"/>
      <c r="H62" s="36"/>
      <c r="I62" s="36"/>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36"/>
      <c r="BI62" s="36"/>
      <c r="BJ62" s="36"/>
      <c r="BK62" s="36"/>
      <c r="BL62" s="36"/>
      <c r="BM62" s="36"/>
      <c r="BN62" s="36"/>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row>
    <row r="63" spans="1:100" ht="15" customHeight="1">
      <c r="A63" s="32"/>
      <c r="B63" s="36"/>
      <c r="C63" s="36"/>
      <c r="D63" s="36"/>
      <c r="E63" s="36"/>
      <c r="F63" s="36"/>
      <c r="G63" s="36"/>
      <c r="H63" s="36"/>
      <c r="I63" s="36"/>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36"/>
      <c r="BI63" s="36"/>
      <c r="BJ63" s="36"/>
      <c r="BK63" s="36"/>
      <c r="BL63" s="36"/>
      <c r="BM63" s="36"/>
      <c r="BN63" s="36"/>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row>
    <row r="64" spans="1:100">
      <c r="A64" s="32"/>
      <c r="B64" s="32"/>
      <c r="C64" s="32"/>
      <c r="D64" s="32"/>
      <c r="E64" s="32"/>
      <c r="F64" s="32"/>
      <c r="G64" s="32"/>
      <c r="H64" s="32"/>
      <c r="I64" s="3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row>
    <row r="65" spans="1:100">
      <c r="A65" s="32"/>
      <c r="B65" s="32"/>
      <c r="C65" s="32"/>
      <c r="D65" s="32"/>
      <c r="E65" s="32"/>
      <c r="F65" s="32"/>
      <c r="G65" s="32"/>
      <c r="H65" s="32"/>
      <c r="I65" s="3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row>
    <row r="66" spans="1:100">
      <c r="A66" s="32"/>
      <c r="B66" s="32"/>
      <c r="C66" s="32"/>
      <c r="D66" s="32"/>
      <c r="E66" s="32"/>
      <c r="F66" s="32"/>
      <c r="G66" s="32"/>
      <c r="H66" s="32"/>
      <c r="I66" s="3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row>
    <row r="67" spans="1:100">
      <c r="A67" s="32"/>
      <c r="B67" s="32"/>
      <c r="C67" s="32"/>
      <c r="D67" s="32"/>
      <c r="E67" s="32"/>
      <c r="F67" s="32"/>
      <c r="G67" s="32"/>
      <c r="H67" s="32"/>
      <c r="I67" s="3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row>
    <row r="68" spans="1:100">
      <c r="A68" s="32"/>
      <c r="B68" s="32"/>
      <c r="C68" s="32"/>
      <c r="D68" s="32"/>
      <c r="E68" s="32"/>
      <c r="F68" s="32"/>
      <c r="G68" s="32"/>
      <c r="H68" s="32"/>
      <c r="I68" s="3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row>
    <row r="69" spans="1:100">
      <c r="A69" s="32"/>
      <c r="B69" s="32"/>
      <c r="C69" s="32"/>
      <c r="D69" s="32"/>
      <c r="E69" s="32"/>
      <c r="F69" s="32"/>
      <c r="G69" s="32"/>
      <c r="H69" s="32"/>
      <c r="I69" s="3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row>
    <row r="70" spans="1:100">
      <c r="A70" s="32"/>
      <c r="B70" s="32"/>
      <c r="C70" s="32"/>
      <c r="D70" s="32"/>
      <c r="E70" s="32"/>
      <c r="F70" s="32"/>
      <c r="G70" s="32"/>
      <c r="H70" s="32"/>
      <c r="I70" s="3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252"/>
      <c r="BD70" s="252"/>
      <c r="BE70" s="252"/>
      <c r="BF70" s="252"/>
      <c r="BG70" s="25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row>
    <row r="71" spans="1:100">
      <c r="A71" s="32"/>
      <c r="B71" s="32"/>
      <c r="C71" s="32"/>
      <c r="D71" s="32"/>
      <c r="E71" s="32"/>
      <c r="F71" s="32"/>
      <c r="G71" s="32"/>
      <c r="H71" s="32"/>
      <c r="I71" s="3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row>
    <row r="72" spans="1:100">
      <c r="A72" s="32"/>
      <c r="B72" s="32"/>
      <c r="C72" s="32"/>
      <c r="D72" s="32"/>
      <c r="E72" s="32"/>
      <c r="F72" s="32"/>
      <c r="G72" s="32"/>
      <c r="H72" s="32"/>
      <c r="I72" s="3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row>
    <row r="73" spans="1:100">
      <c r="A73" s="32"/>
      <c r="B73" s="32"/>
      <c r="C73" s="32"/>
      <c r="D73" s="32"/>
      <c r="E73" s="32"/>
      <c r="F73" s="32"/>
      <c r="G73" s="32"/>
      <c r="H73" s="32"/>
      <c r="I73" s="3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52"/>
      <c r="BG73" s="25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row>
    <row r="74" spans="1:100">
      <c r="A74" s="32"/>
      <c r="B74" s="32"/>
      <c r="C74" s="32"/>
      <c r="D74" s="32"/>
      <c r="E74" s="32"/>
      <c r="F74" s="32"/>
      <c r="G74" s="32"/>
      <c r="H74" s="32"/>
      <c r="I74" s="3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row>
    <row r="75" spans="1:100">
      <c r="A75" s="32"/>
      <c r="B75" s="32"/>
      <c r="C75" s="32"/>
      <c r="D75" s="32"/>
      <c r="E75" s="32"/>
      <c r="F75" s="32"/>
      <c r="G75" s="32"/>
      <c r="H75" s="32"/>
      <c r="I75" s="3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row>
    <row r="76" spans="1:100">
      <c r="A76" s="32"/>
      <c r="B76" s="32"/>
      <c r="C76" s="32"/>
      <c r="D76" s="32"/>
      <c r="E76" s="32"/>
      <c r="F76" s="32"/>
      <c r="G76" s="32"/>
      <c r="H76" s="32"/>
      <c r="I76" s="3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row>
    <row r="77" spans="1:100">
      <c r="A77" s="32"/>
      <c r="B77" s="32"/>
      <c r="C77" s="32"/>
      <c r="D77" s="32"/>
      <c r="E77" s="32"/>
      <c r="F77" s="32"/>
      <c r="G77" s="32"/>
      <c r="H77" s="32"/>
      <c r="I77" s="3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row>
    <row r="78" spans="1:100">
      <c r="A78" s="32"/>
      <c r="B78" s="32"/>
      <c r="C78" s="32"/>
      <c r="D78" s="32"/>
      <c r="E78" s="32"/>
      <c r="F78" s="32"/>
      <c r="G78" s="32"/>
      <c r="H78" s="32"/>
      <c r="I78" s="3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row>
    <row r="79" spans="1:100">
      <c r="A79" s="32"/>
      <c r="B79" s="32"/>
      <c r="C79" s="32"/>
      <c r="D79" s="32"/>
      <c r="E79" s="32"/>
      <c r="F79" s="32"/>
      <c r="G79" s="32"/>
      <c r="H79" s="32"/>
      <c r="I79" s="3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row>
    <row r="80" spans="1:100">
      <c r="A80" s="32"/>
      <c r="B80" s="32"/>
      <c r="C80" s="32"/>
      <c r="D80" s="32"/>
      <c r="E80" s="32"/>
      <c r="F80" s="32"/>
      <c r="G80" s="32"/>
      <c r="H80" s="32"/>
      <c r="I80" s="3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row>
    <row r="81" spans="1:100">
      <c r="A81" s="32"/>
      <c r="B81" s="32"/>
      <c r="C81" s="32"/>
      <c r="D81" s="32"/>
      <c r="E81" s="32"/>
      <c r="F81" s="32"/>
      <c r="G81" s="32"/>
      <c r="H81" s="32"/>
      <c r="I81" s="3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row>
    <row r="82" spans="1:100">
      <c r="A82" s="32"/>
      <c r="B82" s="32"/>
      <c r="C82" s="32"/>
      <c r="D82" s="32"/>
      <c r="E82" s="32"/>
      <c r="F82" s="32"/>
      <c r="G82" s="32"/>
      <c r="H82" s="32"/>
      <c r="I82" s="3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row>
    <row r="83" spans="1:100">
      <c r="A83" s="32"/>
      <c r="B83" s="32"/>
      <c r="C83" s="32"/>
      <c r="D83" s="32"/>
      <c r="E83" s="32"/>
      <c r="F83" s="32"/>
      <c r="G83" s="32"/>
      <c r="H83" s="32"/>
      <c r="I83" s="3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row>
    <row r="84" spans="1:100">
      <c r="A84" s="32"/>
      <c r="B84" s="32"/>
      <c r="C84" s="32"/>
      <c r="D84" s="32"/>
      <c r="E84" s="32"/>
      <c r="F84" s="32"/>
      <c r="G84" s="32"/>
      <c r="H84" s="32"/>
      <c r="I84" s="3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row>
    <row r="85" spans="1:100">
      <c r="A85" s="32"/>
      <c r="B85" s="32"/>
      <c r="C85" s="32"/>
      <c r="D85" s="32"/>
      <c r="E85" s="32"/>
      <c r="F85" s="32"/>
      <c r="G85" s="32"/>
      <c r="H85" s="32"/>
      <c r="I85" s="3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row>
    <row r="86" spans="1:100">
      <c r="A86" s="32"/>
      <c r="B86" s="32"/>
      <c r="C86" s="32"/>
      <c r="D86" s="32"/>
      <c r="E86" s="32"/>
      <c r="F86" s="32"/>
      <c r="G86" s="32"/>
      <c r="H86" s="32"/>
      <c r="I86" s="3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row>
    <row r="87" spans="1:100">
      <c r="A87" s="32"/>
      <c r="B87" s="32"/>
      <c r="C87" s="32"/>
      <c r="D87" s="32"/>
      <c r="E87" s="32"/>
      <c r="F87" s="32"/>
      <c r="G87" s="32"/>
      <c r="H87" s="32"/>
      <c r="I87" s="3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c r="BG87" s="25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row>
    <row r="88" spans="1:100">
      <c r="A88" s="32"/>
      <c r="B88" s="32"/>
      <c r="C88" s="32"/>
      <c r="D88" s="32"/>
      <c r="E88" s="32"/>
      <c r="F88" s="32"/>
      <c r="G88" s="32"/>
      <c r="H88" s="32"/>
      <c r="I88" s="3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c r="BA88" s="252"/>
      <c r="BB88" s="252"/>
      <c r="BC88" s="252"/>
      <c r="BD88" s="252"/>
      <c r="BE88" s="252"/>
      <c r="BF88" s="252"/>
      <c r="BG88" s="25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row>
    <row r="89" spans="1:100">
      <c r="A89" s="32"/>
      <c r="B89" s="32"/>
      <c r="C89" s="32"/>
      <c r="D89" s="32"/>
      <c r="E89" s="32"/>
      <c r="F89" s="32"/>
      <c r="G89" s="32"/>
      <c r="H89" s="32"/>
      <c r="I89" s="3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row>
    <row r="90" spans="1:100">
      <c r="A90" s="32"/>
      <c r="B90" s="32"/>
      <c r="C90" s="32"/>
      <c r="D90" s="32"/>
      <c r="E90" s="32"/>
      <c r="F90" s="32"/>
      <c r="G90" s="32"/>
      <c r="H90" s="32"/>
      <c r="I90" s="3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252"/>
      <c r="BF90" s="252"/>
      <c r="BG90" s="25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row>
    <row r="91" spans="1:100">
      <c r="A91" s="32"/>
      <c r="B91" s="32"/>
      <c r="C91" s="32"/>
      <c r="D91" s="32"/>
      <c r="E91" s="32"/>
      <c r="F91" s="32"/>
      <c r="G91" s="32"/>
      <c r="H91" s="32"/>
      <c r="I91" s="3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c r="BA91" s="252"/>
      <c r="BB91" s="252"/>
      <c r="BC91" s="252"/>
      <c r="BD91" s="252"/>
      <c r="BE91" s="252"/>
      <c r="BF91" s="252"/>
      <c r="BG91" s="25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row>
    <row r="92" spans="1:100">
      <c r="A92" s="32"/>
      <c r="B92" s="32"/>
      <c r="C92" s="32"/>
      <c r="D92" s="32"/>
      <c r="E92" s="32"/>
      <c r="F92" s="32"/>
      <c r="G92" s="32"/>
      <c r="H92" s="32"/>
      <c r="I92" s="3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c r="BA92" s="252"/>
      <c r="BB92" s="252"/>
      <c r="BC92" s="252"/>
      <c r="BD92" s="252"/>
      <c r="BE92" s="252"/>
      <c r="BF92" s="252"/>
      <c r="BG92" s="25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row>
    <row r="93" spans="1:100">
      <c r="A93" s="32"/>
      <c r="B93" s="32"/>
      <c r="C93" s="32"/>
      <c r="D93" s="32"/>
      <c r="E93" s="32"/>
      <c r="F93" s="32"/>
      <c r="G93" s="32"/>
      <c r="H93" s="32"/>
      <c r="I93" s="3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c r="BA93" s="252"/>
      <c r="BB93" s="252"/>
      <c r="BC93" s="252"/>
      <c r="BD93" s="252"/>
      <c r="BE93" s="252"/>
      <c r="BF93" s="252"/>
      <c r="BG93" s="25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row>
    <row r="94" spans="1:100">
      <c r="A94" s="32"/>
      <c r="B94" s="32"/>
      <c r="C94" s="32"/>
      <c r="D94" s="32"/>
      <c r="E94" s="32"/>
      <c r="F94" s="32"/>
      <c r="G94" s="32"/>
      <c r="H94" s="32"/>
      <c r="I94" s="3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c r="BA94" s="252"/>
      <c r="BB94" s="252"/>
      <c r="BC94" s="252"/>
      <c r="BD94" s="252"/>
      <c r="BE94" s="252"/>
      <c r="BF94" s="252"/>
      <c r="BG94" s="25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row>
    <row r="95" spans="1:100">
      <c r="A95" s="32"/>
      <c r="B95" s="32"/>
      <c r="C95" s="32"/>
      <c r="D95" s="32"/>
      <c r="E95" s="32"/>
      <c r="F95" s="32"/>
      <c r="G95" s="32"/>
      <c r="H95" s="32"/>
      <c r="I95" s="3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c r="BA95" s="252"/>
      <c r="BB95" s="252"/>
      <c r="BC95" s="252"/>
      <c r="BD95" s="252"/>
      <c r="BE95" s="252"/>
      <c r="BF95" s="252"/>
      <c r="BG95" s="25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row>
    <row r="96" spans="1:100">
      <c r="A96" s="32"/>
      <c r="B96" s="32"/>
      <c r="C96" s="32"/>
      <c r="D96" s="32"/>
      <c r="E96" s="32"/>
      <c r="F96" s="32"/>
      <c r="G96" s="32"/>
      <c r="H96" s="32"/>
      <c r="I96" s="3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5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row>
    <row r="97" spans="1:83">
      <c r="A97" s="32"/>
      <c r="B97" s="32"/>
      <c r="C97" s="32"/>
      <c r="D97" s="32"/>
      <c r="E97" s="32"/>
      <c r="F97" s="32"/>
      <c r="G97" s="32"/>
      <c r="H97" s="32"/>
      <c r="I97" s="3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252"/>
      <c r="BC97" s="252"/>
      <c r="BD97" s="252"/>
      <c r="BE97" s="252"/>
      <c r="BF97" s="252"/>
      <c r="BG97" s="25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row>
    <row r="98" spans="1:83">
      <c r="A98" s="32"/>
      <c r="B98" s="32"/>
      <c r="C98" s="32"/>
      <c r="D98" s="32"/>
      <c r="E98" s="32"/>
      <c r="F98" s="32"/>
      <c r="G98" s="32"/>
      <c r="H98" s="32"/>
      <c r="I98" s="3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52"/>
      <c r="BB98" s="252"/>
      <c r="BC98" s="252"/>
      <c r="BD98" s="252"/>
      <c r="BE98" s="252"/>
      <c r="BF98" s="252"/>
      <c r="BG98" s="25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row>
    <row r="99" spans="1:83">
      <c r="A99" s="32"/>
      <c r="B99" s="32"/>
      <c r="C99" s="32"/>
      <c r="D99" s="32"/>
      <c r="E99" s="32"/>
      <c r="F99" s="32"/>
      <c r="G99" s="32"/>
      <c r="H99" s="32"/>
      <c r="I99" s="32"/>
      <c r="J99" s="252"/>
      <c r="K99" s="252"/>
      <c r="L99" s="252"/>
      <c r="M99" s="252"/>
      <c r="N99" s="252"/>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c r="BA99" s="252"/>
      <c r="BB99" s="252"/>
      <c r="BC99" s="252"/>
      <c r="BD99" s="252"/>
      <c r="BE99" s="252"/>
      <c r="BF99" s="252"/>
      <c r="BG99" s="25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row>
    <row r="100" spans="1:83">
      <c r="A100" s="32"/>
      <c r="B100" s="32"/>
      <c r="C100" s="32"/>
      <c r="D100" s="32"/>
      <c r="E100" s="32"/>
      <c r="F100" s="32"/>
      <c r="G100" s="32"/>
      <c r="H100" s="32"/>
      <c r="I100" s="3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252"/>
      <c r="BC100" s="252"/>
      <c r="BD100" s="252"/>
      <c r="BE100" s="252"/>
      <c r="BF100" s="252"/>
      <c r="BG100" s="25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row>
    <row r="101" spans="1:83">
      <c r="A101" s="32"/>
      <c r="B101" s="32"/>
      <c r="C101" s="32"/>
      <c r="D101" s="32"/>
      <c r="E101" s="32"/>
      <c r="F101" s="32"/>
      <c r="G101" s="32"/>
      <c r="H101" s="32"/>
      <c r="I101" s="3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2"/>
      <c r="BD101" s="252"/>
      <c r="BE101" s="252"/>
      <c r="BF101" s="252"/>
      <c r="BG101" s="25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row>
    <row r="102" spans="1:83">
      <c r="A102" s="32"/>
      <c r="B102" s="32"/>
      <c r="C102" s="32"/>
      <c r="D102" s="32"/>
      <c r="E102" s="32"/>
      <c r="F102" s="32"/>
      <c r="G102" s="32"/>
      <c r="H102" s="32"/>
      <c r="I102" s="3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c r="BA102" s="252"/>
      <c r="BB102" s="252"/>
      <c r="BC102" s="252"/>
      <c r="BD102" s="252"/>
      <c r="BE102" s="252"/>
      <c r="BF102" s="252"/>
      <c r="BG102" s="25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row>
    <row r="103" spans="1:83">
      <c r="A103" s="32"/>
      <c r="B103" s="32"/>
      <c r="C103" s="32"/>
      <c r="D103" s="32"/>
      <c r="E103" s="32"/>
      <c r="F103" s="32"/>
      <c r="G103" s="32"/>
      <c r="H103" s="32"/>
      <c r="I103" s="3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2"/>
      <c r="BA103" s="252"/>
      <c r="BB103" s="252"/>
      <c r="BC103" s="252"/>
      <c r="BD103" s="252"/>
      <c r="BE103" s="252"/>
      <c r="BF103" s="252"/>
      <c r="BG103" s="25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row>
    <row r="104" spans="1:83">
      <c r="A104" s="32"/>
      <c r="B104" s="32"/>
      <c r="C104" s="32"/>
      <c r="D104" s="32"/>
      <c r="E104" s="32"/>
      <c r="F104" s="32"/>
      <c r="G104" s="32"/>
      <c r="H104" s="32"/>
      <c r="I104" s="3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row>
    <row r="105" spans="1:83">
      <c r="A105" s="32"/>
      <c r="B105" s="32"/>
      <c r="C105" s="32"/>
      <c r="D105" s="32"/>
      <c r="E105" s="32"/>
      <c r="F105" s="32"/>
      <c r="G105" s="32"/>
      <c r="H105" s="32"/>
      <c r="I105" s="3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row>
    <row r="106" spans="1:83">
      <c r="A106" s="32"/>
      <c r="B106" s="32"/>
      <c r="C106" s="32"/>
      <c r="D106" s="32"/>
      <c r="E106" s="32"/>
      <c r="F106" s="32"/>
      <c r="G106" s="32"/>
      <c r="H106" s="32"/>
      <c r="I106" s="3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row>
    <row r="107" spans="1:83">
      <c r="A107" s="32"/>
      <c r="B107" s="32"/>
      <c r="C107" s="32"/>
      <c r="D107" s="32"/>
      <c r="E107" s="32"/>
      <c r="F107" s="32"/>
      <c r="G107" s="32"/>
      <c r="H107" s="32"/>
      <c r="I107" s="3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row>
    <row r="108" spans="1:83">
      <c r="A108" s="32"/>
      <c r="B108" s="32"/>
      <c r="C108" s="32"/>
      <c r="D108" s="32"/>
      <c r="E108" s="32"/>
      <c r="F108" s="32"/>
      <c r="G108" s="32"/>
      <c r="H108" s="32"/>
      <c r="I108" s="3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c r="BA108" s="252"/>
      <c r="BB108" s="252"/>
      <c r="BC108" s="252"/>
      <c r="BD108" s="252"/>
      <c r="BE108" s="252"/>
      <c r="BF108" s="252"/>
      <c r="BG108" s="25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row>
    <row r="109" spans="1:83">
      <c r="A109" s="32"/>
      <c r="B109" s="32"/>
      <c r="C109" s="32"/>
      <c r="D109" s="32"/>
      <c r="E109" s="32"/>
      <c r="F109" s="32"/>
      <c r="G109" s="32"/>
      <c r="H109" s="32"/>
      <c r="I109" s="3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252"/>
      <c r="BC109" s="252"/>
      <c r="BD109" s="252"/>
      <c r="BE109" s="252"/>
      <c r="BF109" s="252"/>
      <c r="BG109" s="25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row>
    <row r="110" spans="1:83">
      <c r="A110" s="32"/>
      <c r="B110" s="32"/>
      <c r="C110" s="32"/>
      <c r="D110" s="32"/>
      <c r="E110" s="32"/>
      <c r="F110" s="32"/>
      <c r="G110" s="32"/>
      <c r="H110" s="32"/>
      <c r="I110" s="3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c r="AY110" s="252"/>
      <c r="AZ110" s="252"/>
      <c r="BA110" s="252"/>
      <c r="BB110" s="252"/>
      <c r="BC110" s="252"/>
      <c r="BD110" s="252"/>
      <c r="BE110" s="252"/>
      <c r="BF110" s="252"/>
      <c r="BG110" s="25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row>
    <row r="111" spans="1:83">
      <c r="A111" s="32"/>
      <c r="B111" s="32"/>
      <c r="C111" s="32"/>
      <c r="D111" s="32"/>
      <c r="E111" s="32"/>
      <c r="F111" s="32"/>
      <c r="G111" s="32"/>
      <c r="H111" s="32"/>
      <c r="I111" s="3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252"/>
      <c r="BA111" s="252"/>
      <c r="BB111" s="252"/>
      <c r="BC111" s="252"/>
      <c r="BD111" s="252"/>
      <c r="BE111" s="252"/>
      <c r="BF111" s="252"/>
      <c r="BG111" s="25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row>
    <row r="112" spans="1:83">
      <c r="A112" s="32"/>
      <c r="B112" s="32"/>
      <c r="C112" s="32"/>
      <c r="D112" s="32"/>
      <c r="E112" s="32"/>
      <c r="F112" s="32"/>
      <c r="G112" s="32"/>
      <c r="H112" s="32"/>
      <c r="I112" s="3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2"/>
      <c r="AY112" s="252"/>
      <c r="AZ112" s="252"/>
      <c r="BA112" s="252"/>
      <c r="BB112" s="252"/>
      <c r="BC112" s="252"/>
      <c r="BD112" s="252"/>
      <c r="BE112" s="252"/>
      <c r="BF112" s="252"/>
      <c r="BG112" s="25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row>
    <row r="113" spans="1:83">
      <c r="A113" s="32"/>
      <c r="B113" s="32"/>
      <c r="C113" s="32"/>
      <c r="D113" s="32"/>
      <c r="E113" s="32"/>
      <c r="F113" s="32"/>
      <c r="G113" s="32"/>
      <c r="H113" s="32"/>
      <c r="I113" s="3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c r="AY113" s="252"/>
      <c r="AZ113" s="252"/>
      <c r="BA113" s="252"/>
      <c r="BB113" s="252"/>
      <c r="BC113" s="252"/>
      <c r="BD113" s="252"/>
      <c r="BE113" s="252"/>
      <c r="BF113" s="252"/>
      <c r="BG113" s="25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row>
    <row r="114" spans="1:83">
      <c r="A114" s="32"/>
      <c r="B114" s="32"/>
      <c r="C114" s="32"/>
      <c r="D114" s="32"/>
      <c r="E114" s="32"/>
      <c r="F114" s="32"/>
      <c r="G114" s="32"/>
      <c r="H114" s="32"/>
      <c r="I114" s="3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row>
    <row r="115" spans="1:83">
      <c r="A115" s="32"/>
      <c r="B115" s="32"/>
      <c r="C115" s="32"/>
      <c r="D115" s="32"/>
      <c r="E115" s="32"/>
      <c r="F115" s="32"/>
      <c r="G115" s="32"/>
      <c r="H115" s="32"/>
      <c r="I115" s="3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row>
    <row r="116" spans="1:83">
      <c r="A116" s="32"/>
      <c r="B116" s="32"/>
      <c r="C116" s="32"/>
      <c r="D116" s="32"/>
      <c r="E116" s="32"/>
      <c r="F116" s="32"/>
      <c r="G116" s="32"/>
      <c r="H116" s="32"/>
      <c r="I116" s="3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row>
    <row r="117" spans="1:83">
      <c r="A117" s="32"/>
      <c r="B117" s="32"/>
      <c r="C117" s="32"/>
      <c r="D117" s="32"/>
      <c r="E117" s="32"/>
      <c r="F117" s="32"/>
      <c r="G117" s="32"/>
      <c r="H117" s="32"/>
      <c r="I117" s="3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2"/>
      <c r="BB117" s="252"/>
      <c r="BC117" s="252"/>
      <c r="BD117" s="252"/>
      <c r="BE117" s="252"/>
      <c r="BF117" s="252"/>
      <c r="BG117" s="25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row>
    <row r="118" spans="1:83">
      <c r="A118" s="32"/>
      <c r="B118" s="32"/>
      <c r="C118" s="32"/>
      <c r="D118" s="32"/>
      <c r="E118" s="32"/>
      <c r="F118" s="32"/>
      <c r="G118" s="32"/>
      <c r="H118" s="32"/>
      <c r="I118" s="3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2"/>
      <c r="BB118" s="252"/>
      <c r="BC118" s="252"/>
      <c r="BD118" s="252"/>
      <c r="BE118" s="252"/>
      <c r="BF118" s="252"/>
      <c r="BG118" s="25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row>
    <row r="119" spans="1:83">
      <c r="A119" s="32"/>
      <c r="B119" s="32"/>
      <c r="C119" s="32"/>
      <c r="D119" s="32"/>
      <c r="E119" s="32"/>
      <c r="F119" s="32"/>
      <c r="G119" s="32"/>
      <c r="H119" s="32"/>
      <c r="I119" s="3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252"/>
      <c r="AZ119" s="252"/>
      <c r="BA119" s="252"/>
      <c r="BB119" s="252"/>
      <c r="BC119" s="252"/>
      <c r="BD119" s="252"/>
      <c r="BE119" s="252"/>
      <c r="BF119" s="252"/>
      <c r="BG119" s="25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row>
    <row r="120" spans="1:83">
      <c r="A120" s="32"/>
      <c r="B120" s="32"/>
      <c r="C120" s="32"/>
      <c r="D120" s="32"/>
      <c r="E120" s="32"/>
      <c r="F120" s="32"/>
      <c r="G120" s="32"/>
      <c r="H120" s="32"/>
      <c r="I120" s="3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c r="AW120" s="252"/>
      <c r="AX120" s="252"/>
      <c r="AY120" s="252"/>
      <c r="AZ120" s="252"/>
      <c r="BA120" s="252"/>
      <c r="BB120" s="252"/>
      <c r="BC120" s="252"/>
      <c r="BD120" s="252"/>
      <c r="BE120" s="252"/>
      <c r="BF120" s="252"/>
      <c r="BG120" s="25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row>
    <row r="121" spans="1:83">
      <c r="A121" s="32"/>
      <c r="B121" s="32"/>
      <c r="C121" s="32"/>
      <c r="D121" s="32"/>
      <c r="E121" s="32"/>
      <c r="F121" s="32"/>
      <c r="G121" s="32"/>
      <c r="H121" s="32"/>
      <c r="I121" s="3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c r="AR121" s="252"/>
      <c r="AS121" s="252"/>
      <c r="AT121" s="252"/>
      <c r="AU121" s="252"/>
      <c r="AV121" s="252"/>
      <c r="AW121" s="252"/>
      <c r="AX121" s="252"/>
      <c r="AY121" s="252"/>
      <c r="AZ121" s="252"/>
      <c r="BA121" s="252"/>
      <c r="BB121" s="252"/>
      <c r="BC121" s="252"/>
      <c r="BD121" s="252"/>
      <c r="BE121" s="252"/>
      <c r="BF121" s="252"/>
      <c r="BG121" s="25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row>
    <row r="122" spans="1:83">
      <c r="A122" s="32"/>
      <c r="B122" s="32"/>
      <c r="C122" s="32"/>
      <c r="D122" s="32"/>
      <c r="E122" s="32"/>
      <c r="F122" s="32"/>
      <c r="G122" s="32"/>
      <c r="H122" s="32"/>
      <c r="I122" s="3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c r="AV122" s="252"/>
      <c r="AW122" s="252"/>
      <c r="AX122" s="252"/>
      <c r="AY122" s="252"/>
      <c r="AZ122" s="252"/>
      <c r="BA122" s="252"/>
      <c r="BB122" s="252"/>
      <c r="BC122" s="252"/>
      <c r="BD122" s="252"/>
      <c r="BE122" s="252"/>
      <c r="BF122" s="252"/>
      <c r="BG122" s="25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row>
    <row r="123" spans="1:83">
      <c r="A123" s="32"/>
      <c r="B123" s="32"/>
      <c r="C123" s="32"/>
      <c r="D123" s="32"/>
      <c r="E123" s="32"/>
      <c r="F123" s="32"/>
      <c r="G123" s="32"/>
      <c r="H123" s="32"/>
      <c r="I123" s="3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c r="AR123" s="252"/>
      <c r="AS123" s="252"/>
      <c r="AT123" s="252"/>
      <c r="AU123" s="252"/>
      <c r="AV123" s="252"/>
      <c r="AW123" s="252"/>
      <c r="AX123" s="252"/>
      <c r="AY123" s="252"/>
      <c r="AZ123" s="252"/>
      <c r="BA123" s="252"/>
      <c r="BB123" s="252"/>
      <c r="BC123" s="252"/>
      <c r="BD123" s="252"/>
      <c r="BE123" s="252"/>
      <c r="BF123" s="252"/>
      <c r="BG123" s="25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row>
    <row r="124" spans="1:83">
      <c r="A124" s="32"/>
      <c r="B124" s="32"/>
      <c r="C124" s="32"/>
      <c r="D124" s="32"/>
      <c r="E124" s="32"/>
      <c r="F124" s="32"/>
      <c r="G124" s="32"/>
      <c r="H124" s="32"/>
      <c r="I124" s="3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2"/>
      <c r="AZ124" s="252"/>
      <c r="BA124" s="252"/>
      <c r="BB124" s="252"/>
      <c r="BC124" s="252"/>
      <c r="BD124" s="252"/>
      <c r="BE124" s="252"/>
      <c r="BF124" s="252"/>
      <c r="BG124" s="25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row>
    <row r="125" spans="1:83">
      <c r="A125" s="32"/>
      <c r="B125" s="32"/>
      <c r="C125" s="32"/>
      <c r="D125" s="32"/>
      <c r="E125" s="32"/>
      <c r="F125" s="32"/>
      <c r="G125" s="32"/>
      <c r="H125" s="32"/>
      <c r="I125" s="3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c r="AR125" s="252"/>
      <c r="AS125" s="252"/>
      <c r="AT125" s="252"/>
      <c r="AU125" s="252"/>
      <c r="AV125" s="252"/>
      <c r="AW125" s="252"/>
      <c r="AX125" s="252"/>
      <c r="AY125" s="252"/>
      <c r="AZ125" s="252"/>
      <c r="BA125" s="252"/>
      <c r="BB125" s="252"/>
      <c r="BC125" s="252"/>
      <c r="BD125" s="252"/>
      <c r="BE125" s="252"/>
      <c r="BF125" s="252"/>
      <c r="BG125" s="25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row>
    <row r="126" spans="1:83">
      <c r="A126" s="32"/>
      <c r="B126" s="32"/>
      <c r="C126" s="32"/>
      <c r="D126" s="32"/>
      <c r="E126" s="32"/>
      <c r="F126" s="32"/>
      <c r="G126" s="32"/>
      <c r="H126" s="32"/>
      <c r="I126" s="3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2"/>
      <c r="AZ126" s="252"/>
      <c r="BA126" s="252"/>
      <c r="BB126" s="252"/>
      <c r="BC126" s="252"/>
      <c r="BD126" s="252"/>
      <c r="BE126" s="252"/>
      <c r="BF126" s="252"/>
      <c r="BG126" s="25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row>
    <row r="127" spans="1:83">
      <c r="A127" s="32"/>
      <c r="B127" s="32"/>
      <c r="C127" s="32"/>
      <c r="D127" s="32"/>
      <c r="E127" s="32"/>
      <c r="F127" s="32"/>
      <c r="G127" s="32"/>
      <c r="H127" s="32"/>
      <c r="I127" s="3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2"/>
      <c r="AK127" s="252"/>
      <c r="AL127" s="252"/>
      <c r="AM127" s="252"/>
      <c r="AN127" s="252"/>
      <c r="AO127" s="252"/>
      <c r="AP127" s="252"/>
      <c r="AQ127" s="252"/>
      <c r="AR127" s="252"/>
      <c r="AS127" s="252"/>
      <c r="AT127" s="252"/>
      <c r="AU127" s="252"/>
      <c r="AV127" s="252"/>
      <c r="AW127" s="252"/>
      <c r="AX127" s="252"/>
      <c r="AY127" s="252"/>
      <c r="AZ127" s="252"/>
      <c r="BA127" s="252"/>
      <c r="BB127" s="252"/>
      <c r="BC127" s="252"/>
      <c r="BD127" s="252"/>
      <c r="BE127" s="252"/>
      <c r="BF127" s="252"/>
      <c r="BG127" s="25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row>
    <row r="128" spans="1:83">
      <c r="A128" s="32"/>
      <c r="B128" s="32"/>
      <c r="C128" s="32"/>
      <c r="D128" s="32"/>
      <c r="E128" s="32"/>
      <c r="F128" s="32"/>
      <c r="G128" s="32"/>
      <c r="H128" s="32"/>
      <c r="I128" s="3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252"/>
      <c r="BC128" s="252"/>
      <c r="BD128" s="252"/>
      <c r="BE128" s="252"/>
      <c r="BF128" s="252"/>
      <c r="BG128" s="25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row>
    <row r="129" spans="1:83">
      <c r="A129" s="32"/>
      <c r="B129" s="32"/>
      <c r="C129" s="32"/>
      <c r="D129" s="32"/>
      <c r="E129" s="32"/>
      <c r="F129" s="32"/>
      <c r="G129" s="32"/>
      <c r="H129" s="32"/>
      <c r="I129" s="3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c r="BA129" s="252"/>
      <c r="BB129" s="252"/>
      <c r="BC129" s="252"/>
      <c r="BD129" s="252"/>
      <c r="BE129" s="252"/>
      <c r="BF129" s="252"/>
      <c r="BG129" s="25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row>
    <row r="130" spans="1:83">
      <c r="A130" s="32"/>
      <c r="B130" s="32"/>
      <c r="C130" s="32"/>
      <c r="D130" s="32"/>
      <c r="E130" s="32"/>
      <c r="F130" s="32"/>
      <c r="G130" s="32"/>
      <c r="H130" s="32"/>
      <c r="I130" s="3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c r="BA130" s="252"/>
      <c r="BB130" s="252"/>
      <c r="BC130" s="252"/>
      <c r="BD130" s="252"/>
      <c r="BE130" s="252"/>
      <c r="BF130" s="252"/>
      <c r="BG130" s="25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row>
    <row r="131" spans="1:83">
      <c r="B131" s="32"/>
      <c r="C131" s="32"/>
      <c r="D131" s="32"/>
      <c r="E131" s="32"/>
      <c r="F131" s="32"/>
      <c r="G131" s="32"/>
      <c r="H131" s="32"/>
      <c r="I131" s="3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W131" s="252"/>
      <c r="AX131" s="252"/>
      <c r="AY131" s="252"/>
      <c r="AZ131" s="252"/>
      <c r="BA131" s="252"/>
      <c r="BB131" s="252"/>
      <c r="BC131" s="252"/>
      <c r="BD131" s="252"/>
      <c r="BE131" s="252"/>
      <c r="BF131" s="252"/>
      <c r="BG131" s="25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row>
    <row r="132" spans="1:83">
      <c r="B132" s="32"/>
      <c r="C132" s="32"/>
      <c r="D132" s="32"/>
      <c r="E132" s="32"/>
      <c r="F132" s="32"/>
      <c r="G132" s="32"/>
      <c r="H132" s="32"/>
      <c r="I132" s="3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252"/>
      <c r="AP132" s="252"/>
      <c r="AQ132" s="252"/>
      <c r="AR132" s="252"/>
      <c r="AS132" s="252"/>
      <c r="AT132" s="252"/>
      <c r="AU132" s="252"/>
      <c r="AV132" s="252"/>
      <c r="AW132" s="252"/>
      <c r="AX132" s="252"/>
      <c r="AY132" s="252"/>
      <c r="AZ132" s="252"/>
      <c r="BA132" s="252"/>
      <c r="BB132" s="252"/>
      <c r="BC132" s="252"/>
      <c r="BD132" s="252"/>
      <c r="BE132" s="252"/>
      <c r="BF132" s="252"/>
      <c r="BG132" s="25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row>
    <row r="133" spans="1:83">
      <c r="B133" s="32"/>
      <c r="C133" s="32"/>
      <c r="D133" s="32"/>
      <c r="E133" s="32"/>
      <c r="F133" s="32"/>
      <c r="G133" s="32"/>
      <c r="H133" s="32"/>
      <c r="I133" s="3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c r="BA133" s="252"/>
      <c r="BB133" s="252"/>
      <c r="BC133" s="252"/>
      <c r="BD133" s="252"/>
      <c r="BE133" s="252"/>
      <c r="BF133" s="252"/>
      <c r="BG133" s="25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row>
    <row r="134" spans="1:83">
      <c r="B134" s="32"/>
      <c r="C134" s="32"/>
      <c r="D134" s="32"/>
      <c r="E134" s="32"/>
      <c r="F134" s="32"/>
      <c r="G134" s="32"/>
      <c r="H134" s="32"/>
      <c r="I134" s="3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row>
    <row r="135" spans="1:83">
      <c r="B135" s="32"/>
      <c r="C135" s="32"/>
      <c r="D135" s="32"/>
      <c r="E135" s="32"/>
      <c r="F135" s="32"/>
      <c r="G135" s="32"/>
      <c r="H135" s="32"/>
      <c r="I135" s="3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c r="AN135" s="252"/>
      <c r="AO135" s="252"/>
      <c r="AP135" s="252"/>
      <c r="AQ135" s="252"/>
      <c r="AR135" s="252"/>
      <c r="AS135" s="252"/>
      <c r="AT135" s="252"/>
      <c r="AU135" s="252"/>
      <c r="AV135" s="252"/>
      <c r="AW135" s="252"/>
      <c r="AX135" s="252"/>
      <c r="AY135" s="252"/>
      <c r="AZ135" s="252"/>
      <c r="BA135" s="252"/>
      <c r="BB135" s="252"/>
      <c r="BC135" s="252"/>
      <c r="BD135" s="252"/>
      <c r="BE135" s="252"/>
      <c r="BF135" s="252"/>
      <c r="BG135" s="25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row>
    <row r="136" spans="1:83">
      <c r="B136" s="32"/>
      <c r="C136" s="32"/>
      <c r="D136" s="32"/>
      <c r="E136" s="32"/>
      <c r="F136" s="32"/>
      <c r="G136" s="32"/>
      <c r="H136" s="32"/>
      <c r="I136" s="3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2"/>
      <c r="AN136" s="252"/>
      <c r="AO136" s="252"/>
      <c r="AP136" s="252"/>
      <c r="AQ136" s="252"/>
      <c r="AR136" s="252"/>
      <c r="AS136" s="252"/>
      <c r="AT136" s="252"/>
      <c r="AU136" s="252"/>
      <c r="AV136" s="252"/>
      <c r="AW136" s="252"/>
      <c r="AX136" s="252"/>
      <c r="AY136" s="252"/>
      <c r="AZ136" s="252"/>
      <c r="BA136" s="252"/>
      <c r="BB136" s="252"/>
      <c r="BC136" s="252"/>
      <c r="BD136" s="252"/>
      <c r="BE136" s="252"/>
      <c r="BF136" s="252"/>
      <c r="BG136" s="25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row>
    <row r="137" spans="1:83">
      <c r="B137" s="32"/>
      <c r="C137" s="32"/>
      <c r="D137" s="32"/>
      <c r="E137" s="32"/>
      <c r="F137" s="32"/>
      <c r="G137" s="32"/>
      <c r="H137" s="32"/>
      <c r="I137" s="3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row>
    <row r="138" spans="1:83">
      <c r="B138" s="32"/>
      <c r="C138" s="32"/>
      <c r="D138" s="32"/>
      <c r="E138" s="32"/>
      <c r="F138" s="32"/>
      <c r="G138" s="32"/>
      <c r="H138" s="32"/>
      <c r="I138" s="3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252"/>
      <c r="AR138" s="252"/>
      <c r="AS138" s="252"/>
      <c r="AT138" s="252"/>
      <c r="AU138" s="252"/>
      <c r="AV138" s="252"/>
      <c r="AW138" s="252"/>
      <c r="AX138" s="252"/>
      <c r="AY138" s="252"/>
      <c r="AZ138" s="252"/>
      <c r="BA138" s="252"/>
      <c r="BB138" s="252"/>
      <c r="BC138" s="252"/>
      <c r="BD138" s="252"/>
      <c r="BE138" s="252"/>
      <c r="BF138" s="252"/>
      <c r="BG138" s="25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row>
    <row r="139" spans="1:83">
      <c r="B139" s="32"/>
      <c r="C139" s="32"/>
      <c r="D139" s="32"/>
      <c r="E139" s="32"/>
      <c r="F139" s="32"/>
      <c r="G139" s="32"/>
      <c r="H139" s="32"/>
      <c r="I139" s="3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c r="BE139" s="252"/>
      <c r="BF139" s="252"/>
      <c r="BG139" s="25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row>
    <row r="140" spans="1:83">
      <c r="B140" s="32"/>
      <c r="C140" s="32"/>
      <c r="D140" s="32"/>
      <c r="E140" s="32"/>
      <c r="F140" s="32"/>
      <c r="G140" s="32"/>
      <c r="H140" s="32"/>
      <c r="I140" s="3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c r="BE140" s="252"/>
      <c r="BF140" s="252"/>
      <c r="BG140" s="25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row>
    <row r="141" spans="1:83">
      <c r="B141" s="32"/>
      <c r="C141" s="32"/>
      <c r="D141" s="32"/>
      <c r="E141" s="32"/>
      <c r="F141" s="32"/>
      <c r="G141" s="32"/>
      <c r="H141" s="32"/>
      <c r="I141" s="3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c r="BE141" s="252"/>
      <c r="BF141" s="252"/>
      <c r="BG141" s="25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row>
    <row r="142" spans="1:83">
      <c r="B142" s="32"/>
      <c r="C142" s="32"/>
      <c r="D142" s="32"/>
      <c r="E142" s="32"/>
      <c r="F142" s="32"/>
      <c r="G142" s="32"/>
      <c r="H142" s="32"/>
      <c r="I142" s="3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c r="BE142" s="252"/>
      <c r="BF142" s="252"/>
      <c r="BG142" s="25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row>
    <row r="143" spans="1:83">
      <c r="B143" s="32"/>
      <c r="C143" s="32"/>
      <c r="D143" s="32"/>
      <c r="E143" s="32"/>
      <c r="F143" s="32"/>
      <c r="G143" s="32"/>
      <c r="H143" s="32"/>
      <c r="I143" s="3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2"/>
      <c r="AZ143" s="252"/>
      <c r="BA143" s="252"/>
      <c r="BB143" s="252"/>
      <c r="BC143" s="252"/>
      <c r="BD143" s="252"/>
      <c r="BE143" s="252"/>
      <c r="BF143" s="252"/>
      <c r="BG143" s="25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row>
    <row r="144" spans="1:83">
      <c r="B144" s="32"/>
      <c r="C144" s="32"/>
      <c r="D144" s="32"/>
      <c r="E144" s="32"/>
      <c r="F144" s="32"/>
      <c r="G144" s="32"/>
      <c r="H144" s="32"/>
      <c r="I144" s="3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c r="AV144" s="252"/>
      <c r="AW144" s="252"/>
      <c r="AX144" s="252"/>
      <c r="AY144" s="252"/>
      <c r="AZ144" s="252"/>
      <c r="BA144" s="252"/>
      <c r="BB144" s="252"/>
      <c r="BC144" s="252"/>
      <c r="BD144" s="252"/>
      <c r="BE144" s="252"/>
      <c r="BF144" s="252"/>
      <c r="BG144" s="25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row>
    <row r="145" spans="2:83">
      <c r="B145" s="32"/>
      <c r="C145" s="32"/>
      <c r="D145" s="32"/>
      <c r="E145" s="32"/>
      <c r="F145" s="32"/>
      <c r="G145" s="32"/>
      <c r="H145" s="32"/>
      <c r="I145" s="3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52"/>
      <c r="AU145" s="252"/>
      <c r="AV145" s="252"/>
      <c r="AW145" s="252"/>
      <c r="AX145" s="252"/>
      <c r="AY145" s="252"/>
      <c r="AZ145" s="252"/>
      <c r="BA145" s="252"/>
      <c r="BB145" s="252"/>
      <c r="BC145" s="252"/>
      <c r="BD145" s="252"/>
      <c r="BE145" s="252"/>
      <c r="BF145" s="252"/>
      <c r="BG145" s="25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row>
    <row r="146" spans="2:83">
      <c r="B146" s="32"/>
      <c r="C146" s="32"/>
      <c r="D146" s="32"/>
      <c r="E146" s="32"/>
      <c r="F146" s="32"/>
      <c r="G146" s="32"/>
      <c r="H146" s="32"/>
      <c r="I146" s="32"/>
      <c r="J146" s="252"/>
      <c r="K146" s="252"/>
      <c r="L146" s="252"/>
      <c r="M146" s="252"/>
      <c r="T146" s="252"/>
      <c r="U146" s="252"/>
      <c r="V146" s="252"/>
      <c r="W146" s="252"/>
      <c r="AD146" s="252"/>
      <c r="AE146" s="252"/>
      <c r="AF146" s="252"/>
      <c r="AG146" s="252"/>
      <c r="AN146" s="252"/>
      <c r="AO146" s="252"/>
      <c r="AP146" s="252"/>
      <c r="AQ146" s="252"/>
      <c r="AX146" s="252"/>
      <c r="AY146" s="252"/>
      <c r="AZ146" s="252"/>
      <c r="BA146" s="252"/>
    </row>
    <row r="147" spans="2:83">
      <c r="B147" s="32"/>
      <c r="C147" s="32"/>
      <c r="D147" s="32"/>
      <c r="E147" s="32"/>
      <c r="F147" s="32"/>
      <c r="G147" s="32"/>
      <c r="H147" s="32"/>
      <c r="I147" s="32"/>
      <c r="J147" s="252"/>
      <c r="K147" s="252"/>
      <c r="L147" s="252"/>
      <c r="M147" s="252"/>
      <c r="T147" s="252"/>
      <c r="U147" s="252"/>
      <c r="V147" s="252"/>
      <c r="W147" s="252"/>
      <c r="AD147" s="252"/>
      <c r="AE147" s="252"/>
      <c r="AF147" s="252"/>
      <c r="AG147" s="252"/>
      <c r="AN147" s="252"/>
      <c r="AO147" s="252"/>
      <c r="AP147" s="252"/>
      <c r="AQ147" s="252"/>
      <c r="AX147" s="252"/>
      <c r="AY147" s="252"/>
      <c r="AZ147" s="252"/>
      <c r="BA147" s="252"/>
    </row>
    <row r="148" spans="2:83">
      <c r="B148" s="32"/>
      <c r="C148" s="32"/>
      <c r="D148" s="32"/>
      <c r="E148" s="32"/>
      <c r="F148" s="32"/>
      <c r="G148" s="32"/>
      <c r="H148" s="32"/>
      <c r="I148" s="32"/>
      <c r="J148" s="252"/>
      <c r="K148" s="252"/>
      <c r="L148" s="252"/>
      <c r="M148" s="252"/>
      <c r="T148" s="252"/>
      <c r="U148" s="252"/>
      <c r="V148" s="252"/>
      <c r="W148" s="252"/>
      <c r="AD148" s="252"/>
      <c r="AE148" s="252"/>
      <c r="AF148" s="252"/>
      <c r="AG148" s="252"/>
      <c r="AN148" s="252"/>
      <c r="AO148" s="252"/>
      <c r="AP148" s="252"/>
      <c r="AQ148" s="252"/>
      <c r="AX148" s="252"/>
      <c r="AY148" s="252"/>
      <c r="AZ148" s="252"/>
      <c r="BA148" s="252"/>
    </row>
    <row r="149" spans="2:83">
      <c r="B149" s="32"/>
      <c r="C149" s="32"/>
      <c r="D149" s="32"/>
      <c r="E149" s="32"/>
      <c r="F149" s="32"/>
      <c r="G149" s="32"/>
      <c r="H149" s="32"/>
      <c r="I149" s="32"/>
      <c r="J149" s="252"/>
      <c r="K149" s="252"/>
      <c r="L149" s="252"/>
      <c r="M149" s="252"/>
      <c r="T149" s="252"/>
      <c r="U149" s="252"/>
      <c r="V149" s="252"/>
      <c r="W149" s="252"/>
      <c r="AD149" s="252"/>
      <c r="AE149" s="252"/>
      <c r="AF149" s="252"/>
      <c r="AG149" s="252"/>
      <c r="AN149" s="252"/>
      <c r="AO149" s="252"/>
      <c r="AP149" s="252"/>
      <c r="AQ149" s="252"/>
      <c r="AX149" s="252"/>
      <c r="AY149" s="252"/>
      <c r="AZ149" s="252"/>
      <c r="BA149" s="252"/>
    </row>
  </sheetData>
  <mergeCells count="17">
    <mergeCell ref="B2:I4"/>
    <mergeCell ref="J2:BG4"/>
    <mergeCell ref="BI7:BN14"/>
    <mergeCell ref="BI17:BN24"/>
    <mergeCell ref="BI27:BN34"/>
    <mergeCell ref="BI37:BN44"/>
    <mergeCell ref="AX55:BG60"/>
    <mergeCell ref="E45:I54"/>
    <mergeCell ref="B5:D54"/>
    <mergeCell ref="E5:I14"/>
    <mergeCell ref="E15:I24"/>
    <mergeCell ref="E25:I34"/>
    <mergeCell ref="E35:I44"/>
    <mergeCell ref="J55:S60"/>
    <mergeCell ref="T55:AC60"/>
    <mergeCell ref="AD55:AM60"/>
    <mergeCell ref="AN55:AW6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31" zoomScaleNormal="30" workbookViewId="0">
      <selection activeCell="K28" sqref="K28"/>
    </sheetView>
  </sheetViews>
  <sheetFormatPr baseColWidth="10" defaultColWidth="11.5" defaultRowHeight="15"/>
  <cols>
    <col min="2" max="9" width="5.6640625" customWidth="1"/>
    <col min="10" max="10" width="34.6640625" customWidth="1"/>
    <col min="11" max="11" width="21.1640625" customWidth="1"/>
    <col min="12" max="12" width="12" customWidth="1"/>
    <col min="13" max="16" width="5.6640625" customWidth="1"/>
    <col min="17" max="17" width="24.33203125" customWidth="1"/>
    <col min="18" max="18" width="24.6640625" customWidth="1"/>
    <col min="19" max="19" width="24.5" customWidth="1"/>
    <col min="20" max="20" width="23.5" customWidth="1"/>
    <col min="21" max="22" width="24.5" customWidth="1"/>
    <col min="23" max="23" width="24.6640625" customWidth="1"/>
    <col min="24" max="24" width="26.83203125" customWidth="1"/>
    <col min="25" max="25" width="22.5" customWidth="1"/>
    <col min="26" max="26" width="31.5" customWidth="1"/>
    <col min="27" max="27" width="27.33203125" customWidth="1"/>
    <col min="28" max="28" width="13.1640625" customWidth="1"/>
    <col min="29" max="29" width="7.5" customWidth="1"/>
    <col min="30" max="30" width="27.6640625" customWidth="1"/>
    <col min="31" max="32" width="5.6640625" customWidth="1"/>
    <col min="33" max="33" width="12" customWidth="1"/>
    <col min="34" max="34" width="8.5" customWidth="1"/>
    <col min="35" max="36" width="5.6640625" customWidth="1"/>
    <col min="37" max="37" width="27.6640625" customWidth="1"/>
    <col min="38" max="38" width="5.6640625" customWidth="1"/>
    <col min="39" max="39" width="15.5" customWidth="1"/>
    <col min="41" max="46" width="5.6640625" customWidth="1"/>
  </cols>
  <sheetData>
    <row r="1" spans="1:9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row>
    <row r="2" spans="1:91" ht="18" customHeight="1">
      <c r="A2" s="32"/>
      <c r="B2" s="564" t="s">
        <v>152</v>
      </c>
      <c r="C2" s="565"/>
      <c r="D2" s="565"/>
      <c r="E2" s="565"/>
      <c r="F2" s="565"/>
      <c r="G2" s="565"/>
      <c r="H2" s="565"/>
      <c r="I2" s="565"/>
      <c r="J2" s="510" t="s">
        <v>15</v>
      </c>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row>
    <row r="3" spans="1:91" ht="18.75" customHeight="1">
      <c r="A3" s="32"/>
      <c r="B3" s="565"/>
      <c r="C3" s="565"/>
      <c r="D3" s="565"/>
      <c r="E3" s="565"/>
      <c r="F3" s="565"/>
      <c r="G3" s="565"/>
      <c r="H3" s="565"/>
      <c r="I3" s="565"/>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row>
    <row r="4" spans="1:91" ht="15" customHeight="1">
      <c r="A4" s="32"/>
      <c r="B4" s="565"/>
      <c r="C4" s="565"/>
      <c r="D4" s="565"/>
      <c r="E4" s="565"/>
      <c r="F4" s="565"/>
      <c r="G4" s="565"/>
      <c r="H4" s="565"/>
      <c r="I4" s="565"/>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row>
    <row r="5" spans="1:91" ht="16" thickBo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row>
    <row r="6" spans="1:91" ht="15" customHeight="1">
      <c r="A6" s="32"/>
      <c r="B6" s="507" t="s">
        <v>138</v>
      </c>
      <c r="C6" s="507"/>
      <c r="D6" s="508"/>
      <c r="E6" s="548" t="s">
        <v>139</v>
      </c>
      <c r="F6" s="549"/>
      <c r="G6" s="549"/>
      <c r="H6" s="549"/>
      <c r="I6" s="566"/>
      <c r="J6" s="75"/>
      <c r="K6" s="76"/>
      <c r="L6" s="76"/>
      <c r="M6" s="76"/>
      <c r="N6" s="76"/>
      <c r="O6" s="77"/>
      <c r="P6" s="75"/>
      <c r="Q6" s="76"/>
      <c r="R6" s="76"/>
      <c r="S6" s="76"/>
      <c r="T6" s="76"/>
      <c r="U6" s="77"/>
      <c r="V6" s="75"/>
      <c r="W6" s="76"/>
      <c r="X6" s="76"/>
      <c r="Y6" s="76"/>
      <c r="Z6" s="76"/>
      <c r="AA6" s="77"/>
      <c r="AB6" s="75"/>
      <c r="AC6" s="76"/>
      <c r="AD6" s="76"/>
      <c r="AE6" s="76"/>
      <c r="AF6" s="76"/>
      <c r="AG6" s="77"/>
      <c r="AH6" s="78"/>
      <c r="AI6" s="79"/>
      <c r="AJ6" s="79"/>
      <c r="AK6" s="79"/>
      <c r="AL6" s="79"/>
      <c r="AM6" s="80"/>
      <c r="AN6" s="32"/>
      <c r="AO6" s="555" t="s">
        <v>140</v>
      </c>
      <c r="AP6" s="556"/>
      <c r="AQ6" s="556"/>
      <c r="AR6" s="556"/>
      <c r="AS6" s="556"/>
      <c r="AT6" s="557"/>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row>
    <row r="7" spans="1:91" ht="15" customHeight="1">
      <c r="A7" s="32"/>
      <c r="B7" s="507"/>
      <c r="C7" s="507"/>
      <c r="D7" s="508"/>
      <c r="E7" s="552"/>
      <c r="F7" s="551"/>
      <c r="G7" s="551"/>
      <c r="H7" s="551"/>
      <c r="I7" s="567"/>
      <c r="J7" s="91"/>
      <c r="K7" s="92"/>
      <c r="L7" s="92"/>
      <c r="M7" s="92"/>
      <c r="N7" s="92"/>
      <c r="O7" s="93"/>
      <c r="P7" s="91"/>
      <c r="Q7" s="92"/>
      <c r="R7" s="92"/>
      <c r="S7" s="92"/>
      <c r="T7" s="92"/>
      <c r="U7" s="93"/>
      <c r="V7" s="91"/>
      <c r="W7" s="92"/>
      <c r="X7" s="92"/>
      <c r="Y7" s="92"/>
      <c r="Z7" s="92"/>
      <c r="AA7" s="93"/>
      <c r="AB7" s="91"/>
      <c r="AC7" s="92"/>
      <c r="AD7" s="92"/>
      <c r="AE7" s="92"/>
      <c r="AF7" s="92"/>
      <c r="AG7" s="93"/>
      <c r="AH7" s="81"/>
      <c r="AI7" s="82"/>
      <c r="AJ7" s="82"/>
      <c r="AK7" s="82"/>
      <c r="AL7" s="82"/>
      <c r="AM7" s="83"/>
      <c r="AN7" s="32"/>
      <c r="AO7" s="558"/>
      <c r="AP7" s="559"/>
      <c r="AQ7" s="559"/>
      <c r="AR7" s="559"/>
      <c r="AS7" s="559"/>
      <c r="AT7" s="560"/>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row>
    <row r="8" spans="1:91" ht="15" customHeight="1">
      <c r="A8" s="32"/>
      <c r="B8" s="507"/>
      <c r="C8" s="507"/>
      <c r="D8" s="508"/>
      <c r="E8" s="552"/>
      <c r="F8" s="551"/>
      <c r="G8" s="551"/>
      <c r="H8" s="551"/>
      <c r="I8" s="567"/>
      <c r="J8" s="91"/>
      <c r="K8" s="92"/>
      <c r="L8" s="92"/>
      <c r="M8" s="92"/>
      <c r="N8" s="92"/>
      <c r="O8" s="93"/>
      <c r="P8" s="91"/>
      <c r="Q8" s="92"/>
      <c r="R8" s="92"/>
      <c r="S8" s="92"/>
      <c r="T8" s="92"/>
      <c r="U8" s="93"/>
      <c r="V8" s="91"/>
      <c r="W8" s="92"/>
      <c r="X8" s="92"/>
      <c r="Y8" s="92"/>
      <c r="Z8" s="92"/>
      <c r="AA8" s="93"/>
      <c r="AB8" s="91"/>
      <c r="AC8" s="92"/>
      <c r="AD8" s="92"/>
      <c r="AE8" s="92"/>
      <c r="AF8" s="92"/>
      <c r="AG8" s="93"/>
      <c r="AH8" s="81"/>
      <c r="AI8" s="82"/>
      <c r="AJ8" s="82"/>
      <c r="AK8" s="82"/>
      <c r="AL8" s="82"/>
      <c r="AM8" s="83"/>
      <c r="AN8" s="32"/>
      <c r="AO8" s="558"/>
      <c r="AP8" s="559"/>
      <c r="AQ8" s="559"/>
      <c r="AR8" s="559"/>
      <c r="AS8" s="559"/>
      <c r="AT8" s="560"/>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row>
    <row r="9" spans="1:91" ht="15" customHeight="1">
      <c r="A9" s="32"/>
      <c r="B9" s="507"/>
      <c r="C9" s="507"/>
      <c r="D9" s="508"/>
      <c r="E9" s="552"/>
      <c r="F9" s="551"/>
      <c r="G9" s="551"/>
      <c r="H9" s="551"/>
      <c r="I9" s="567"/>
      <c r="J9" s="91"/>
      <c r="K9" s="92"/>
      <c r="L9" s="92"/>
      <c r="M9" s="92"/>
      <c r="N9" s="92"/>
      <c r="O9" s="93"/>
      <c r="P9" s="91"/>
      <c r="Q9" s="92"/>
      <c r="R9" s="92"/>
      <c r="S9" s="92"/>
      <c r="T9" s="92"/>
      <c r="U9" s="93"/>
      <c r="V9" s="91"/>
      <c r="W9" s="92"/>
      <c r="X9" s="92"/>
      <c r="Y9" s="92"/>
      <c r="Z9" s="92"/>
      <c r="AA9" s="93"/>
      <c r="AB9" s="91"/>
      <c r="AC9" s="92"/>
      <c r="AD9" s="92"/>
      <c r="AE9" s="92"/>
      <c r="AF9" s="92"/>
      <c r="AG9" s="93"/>
      <c r="AH9" s="81"/>
      <c r="AI9" s="82"/>
      <c r="AJ9" s="82"/>
      <c r="AK9" s="82"/>
      <c r="AL9" s="82"/>
      <c r="AM9" s="83"/>
      <c r="AN9" s="32"/>
      <c r="AO9" s="558"/>
      <c r="AP9" s="559"/>
      <c r="AQ9" s="559"/>
      <c r="AR9" s="559"/>
      <c r="AS9" s="559"/>
      <c r="AT9" s="560"/>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row>
    <row r="10" spans="1:91" ht="15" customHeight="1">
      <c r="A10" s="32"/>
      <c r="B10" s="507"/>
      <c r="C10" s="507"/>
      <c r="D10" s="508"/>
      <c r="E10" s="552"/>
      <c r="F10" s="551"/>
      <c r="G10" s="551"/>
      <c r="H10" s="551"/>
      <c r="I10" s="567"/>
      <c r="J10" s="91"/>
      <c r="K10" s="92"/>
      <c r="L10" s="92"/>
      <c r="M10" s="92"/>
      <c r="N10" s="92"/>
      <c r="O10" s="93"/>
      <c r="P10" s="91"/>
      <c r="Q10" s="92"/>
      <c r="R10" s="92"/>
      <c r="S10" s="92"/>
      <c r="T10" s="92"/>
      <c r="U10" s="93"/>
      <c r="V10" s="91"/>
      <c r="W10" s="92"/>
      <c r="X10" s="92"/>
      <c r="Y10" s="92"/>
      <c r="Z10" s="92"/>
      <c r="AA10" s="93"/>
      <c r="AB10" s="91"/>
      <c r="AC10" s="92"/>
      <c r="AD10" s="92"/>
      <c r="AE10" s="92"/>
      <c r="AF10" s="92"/>
      <c r="AG10" s="93"/>
      <c r="AH10" s="81"/>
      <c r="AI10" s="82"/>
      <c r="AJ10" s="82"/>
      <c r="AK10" s="82"/>
      <c r="AL10" s="82"/>
      <c r="AM10" s="83"/>
      <c r="AN10" s="32"/>
      <c r="AO10" s="558"/>
      <c r="AP10" s="559"/>
      <c r="AQ10" s="559"/>
      <c r="AR10" s="559"/>
      <c r="AS10" s="559"/>
      <c r="AT10" s="560"/>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row>
    <row r="11" spans="1:91" ht="15" customHeight="1">
      <c r="A11" s="32"/>
      <c r="B11" s="507"/>
      <c r="C11" s="507"/>
      <c r="D11" s="508"/>
      <c r="E11" s="552"/>
      <c r="F11" s="551"/>
      <c r="G11" s="551"/>
      <c r="H11" s="551"/>
      <c r="I11" s="567"/>
      <c r="J11" s="91"/>
      <c r="K11" s="92"/>
      <c r="L11" s="92"/>
      <c r="M11" s="92"/>
      <c r="N11" s="92"/>
      <c r="O11" s="93"/>
      <c r="P11" s="91"/>
      <c r="Q11" s="92"/>
      <c r="R11" s="92"/>
      <c r="S11" s="92"/>
      <c r="T11" s="92"/>
      <c r="U11" s="93"/>
      <c r="V11" s="91"/>
      <c r="W11" s="92"/>
      <c r="X11" s="92"/>
      <c r="Y11" s="92"/>
      <c r="Z11" s="92"/>
      <c r="AA11" s="93"/>
      <c r="AB11" s="91"/>
      <c r="AC11" s="92"/>
      <c r="AD11" s="92"/>
      <c r="AE11" s="92"/>
      <c r="AF11" s="92"/>
      <c r="AG11" s="93"/>
      <c r="AH11" s="81"/>
      <c r="AI11" s="82"/>
      <c r="AJ11" s="82"/>
      <c r="AK11" s="82"/>
      <c r="AL11" s="82"/>
      <c r="AM11" s="83"/>
      <c r="AN11" s="32"/>
      <c r="AO11" s="558"/>
      <c r="AP11" s="559"/>
      <c r="AQ11" s="559"/>
      <c r="AR11" s="559"/>
      <c r="AS11" s="559"/>
      <c r="AT11" s="560"/>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row>
    <row r="12" spans="1:91" ht="15" customHeight="1">
      <c r="A12" s="32"/>
      <c r="B12" s="507"/>
      <c r="C12" s="507"/>
      <c r="D12" s="508"/>
      <c r="E12" s="552"/>
      <c r="F12" s="551"/>
      <c r="G12" s="551"/>
      <c r="H12" s="551"/>
      <c r="I12" s="567"/>
      <c r="J12" s="91"/>
      <c r="K12" s="92"/>
      <c r="L12" s="92"/>
      <c r="M12" s="92"/>
      <c r="N12" s="92"/>
      <c r="O12" s="93"/>
      <c r="P12" s="91"/>
      <c r="Q12" s="92"/>
      <c r="R12" s="92"/>
      <c r="S12" s="92"/>
      <c r="T12" s="92"/>
      <c r="U12" s="93"/>
      <c r="V12" s="91"/>
      <c r="W12" s="92"/>
      <c r="X12" s="92"/>
      <c r="Y12" s="92"/>
      <c r="Z12" s="92"/>
      <c r="AA12" s="93"/>
      <c r="AB12" s="91"/>
      <c r="AC12" s="92"/>
      <c r="AD12" s="92"/>
      <c r="AE12" s="92"/>
      <c r="AF12" s="92"/>
      <c r="AG12" s="93"/>
      <c r="AH12" s="81"/>
      <c r="AI12" s="82"/>
      <c r="AJ12" s="82"/>
      <c r="AK12" s="82"/>
      <c r="AL12" s="82"/>
      <c r="AM12" s="83"/>
      <c r="AN12" s="32"/>
      <c r="AO12" s="558"/>
      <c r="AP12" s="559"/>
      <c r="AQ12" s="559"/>
      <c r="AR12" s="559"/>
      <c r="AS12" s="559"/>
      <c r="AT12" s="560"/>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row>
    <row r="13" spans="1:91" ht="15" customHeight="1">
      <c r="A13" s="32"/>
      <c r="B13" s="507"/>
      <c r="C13" s="507"/>
      <c r="D13" s="508"/>
      <c r="E13" s="552"/>
      <c r="F13" s="551"/>
      <c r="G13" s="551"/>
      <c r="H13" s="551"/>
      <c r="I13" s="567"/>
      <c r="J13" s="91"/>
      <c r="K13" s="92"/>
      <c r="L13" s="92"/>
      <c r="M13" s="92"/>
      <c r="N13" s="92"/>
      <c r="O13" s="93"/>
      <c r="P13" s="91"/>
      <c r="Q13" s="92"/>
      <c r="R13" s="92"/>
      <c r="S13" s="92"/>
      <c r="T13" s="92"/>
      <c r="U13" s="93"/>
      <c r="V13" s="91"/>
      <c r="W13" s="92"/>
      <c r="X13" s="92"/>
      <c r="Y13" s="92"/>
      <c r="Z13" s="92"/>
      <c r="AA13" s="93"/>
      <c r="AB13" s="91"/>
      <c r="AC13" s="92"/>
      <c r="AD13" s="92"/>
      <c r="AE13" s="92"/>
      <c r="AF13" s="92"/>
      <c r="AG13" s="93"/>
      <c r="AH13" s="81"/>
      <c r="AI13" s="82"/>
      <c r="AJ13" s="82"/>
      <c r="AK13" s="82"/>
      <c r="AL13" s="82"/>
      <c r="AM13" s="83"/>
      <c r="AN13" s="32"/>
      <c r="AO13" s="558"/>
      <c r="AP13" s="559"/>
      <c r="AQ13" s="559"/>
      <c r="AR13" s="559"/>
      <c r="AS13" s="559"/>
      <c r="AT13" s="560"/>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row>
    <row r="14" spans="1:91" ht="15" customHeight="1">
      <c r="A14" s="32"/>
      <c r="B14" s="507"/>
      <c r="C14" s="507"/>
      <c r="D14" s="508"/>
      <c r="E14" s="552"/>
      <c r="F14" s="551"/>
      <c r="G14" s="551"/>
      <c r="H14" s="551"/>
      <c r="I14" s="567"/>
      <c r="J14" s="91"/>
      <c r="K14" s="92"/>
      <c r="L14" s="92"/>
      <c r="M14" s="92"/>
      <c r="N14" s="92"/>
      <c r="O14" s="93"/>
      <c r="P14" s="91"/>
      <c r="Q14" s="92"/>
      <c r="R14" s="92"/>
      <c r="S14" s="92"/>
      <c r="T14" s="92"/>
      <c r="U14" s="93"/>
      <c r="V14" s="91"/>
      <c r="W14" s="92"/>
      <c r="X14" s="92"/>
      <c r="Y14" s="92"/>
      <c r="Z14" s="92"/>
      <c r="AA14" s="93"/>
      <c r="AB14" s="91"/>
      <c r="AC14" s="92"/>
      <c r="AD14" s="92"/>
      <c r="AE14" s="92"/>
      <c r="AF14" s="92"/>
      <c r="AG14" s="93"/>
      <c r="AH14" s="81"/>
      <c r="AI14" s="82"/>
      <c r="AJ14" s="82"/>
      <c r="AK14" s="82"/>
      <c r="AL14" s="82"/>
      <c r="AM14" s="83"/>
      <c r="AN14" s="32"/>
      <c r="AO14" s="558"/>
      <c r="AP14" s="559"/>
      <c r="AQ14" s="559"/>
      <c r="AR14" s="559"/>
      <c r="AS14" s="559"/>
      <c r="AT14" s="560"/>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row>
    <row r="15" spans="1:91" ht="15.75" customHeight="1" thickBot="1">
      <c r="A15" s="32"/>
      <c r="B15" s="507"/>
      <c r="C15" s="507"/>
      <c r="D15" s="508"/>
      <c r="E15" s="553"/>
      <c r="F15" s="554"/>
      <c r="G15" s="554"/>
      <c r="H15" s="554"/>
      <c r="I15" s="568"/>
      <c r="J15" s="94"/>
      <c r="K15" s="95"/>
      <c r="L15" s="95"/>
      <c r="M15" s="95"/>
      <c r="N15" s="95"/>
      <c r="O15" s="96"/>
      <c r="P15" s="91"/>
      <c r="Q15" s="92"/>
      <c r="R15" s="92"/>
      <c r="S15" s="92"/>
      <c r="T15" s="92"/>
      <c r="U15" s="93"/>
      <c r="V15" s="94"/>
      <c r="W15" s="95"/>
      <c r="X15" s="95"/>
      <c r="Y15" s="95"/>
      <c r="Z15" s="95"/>
      <c r="AA15" s="96"/>
      <c r="AB15" s="91"/>
      <c r="AC15" s="92"/>
      <c r="AD15" s="92"/>
      <c r="AE15" s="92"/>
      <c r="AF15" s="92"/>
      <c r="AG15" s="93"/>
      <c r="AH15" s="84"/>
      <c r="AI15" s="85"/>
      <c r="AJ15" s="85"/>
      <c r="AK15" s="85"/>
      <c r="AL15" s="85"/>
      <c r="AM15" s="86"/>
      <c r="AN15" s="32"/>
      <c r="AO15" s="561"/>
      <c r="AP15" s="562"/>
      <c r="AQ15" s="562"/>
      <c r="AR15" s="562"/>
      <c r="AS15" s="562"/>
      <c r="AT15" s="563"/>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row>
    <row r="16" spans="1:91" ht="15" customHeight="1">
      <c r="A16" s="32"/>
      <c r="B16" s="507"/>
      <c r="C16" s="507"/>
      <c r="D16" s="508"/>
      <c r="E16" s="548" t="s">
        <v>141</v>
      </c>
      <c r="F16" s="549"/>
      <c r="G16" s="549"/>
      <c r="H16" s="549"/>
      <c r="I16" s="549"/>
      <c r="J16" s="90"/>
      <c r="K16" s="97"/>
      <c r="L16" s="97"/>
      <c r="M16" s="97"/>
      <c r="N16" s="97"/>
      <c r="O16" s="98"/>
      <c r="P16" s="90"/>
      <c r="Q16" s="97"/>
      <c r="R16" s="97"/>
      <c r="S16" s="97"/>
      <c r="T16" s="97"/>
      <c r="U16" s="98"/>
      <c r="V16" s="99"/>
      <c r="W16" s="100"/>
      <c r="X16" s="100"/>
      <c r="Y16" s="100"/>
      <c r="Z16" s="100"/>
      <c r="AA16" s="101"/>
      <c r="AB16" s="99"/>
      <c r="AC16" s="100"/>
      <c r="AD16" s="100"/>
      <c r="AE16" s="100"/>
      <c r="AF16" s="100"/>
      <c r="AG16" s="101"/>
      <c r="AH16" s="87"/>
      <c r="AI16" s="88"/>
      <c r="AJ16" s="88"/>
      <c r="AK16" s="88"/>
      <c r="AL16" s="88"/>
      <c r="AM16" s="89"/>
      <c r="AN16" s="32"/>
      <c r="AO16" s="539" t="s">
        <v>142</v>
      </c>
      <c r="AP16" s="540"/>
      <c r="AQ16" s="540"/>
      <c r="AR16" s="540"/>
      <c r="AS16" s="540"/>
      <c r="AT16" s="541"/>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row>
    <row r="17" spans="1:76" ht="15" customHeight="1">
      <c r="A17" s="32"/>
      <c r="B17" s="507"/>
      <c r="C17" s="507"/>
      <c r="D17" s="508"/>
      <c r="E17" s="550"/>
      <c r="F17" s="551"/>
      <c r="G17" s="551"/>
      <c r="H17" s="551"/>
      <c r="I17" s="551"/>
      <c r="J17" s="102"/>
      <c r="K17" s="103"/>
      <c r="L17" s="103"/>
      <c r="M17" s="103"/>
      <c r="N17" s="103"/>
      <c r="O17" s="104"/>
      <c r="P17" s="102"/>
      <c r="Q17" s="103"/>
      <c r="R17" s="103"/>
      <c r="S17" s="103"/>
      <c r="T17" s="103"/>
      <c r="U17" s="104"/>
      <c r="V17" s="91"/>
      <c r="W17" s="92"/>
      <c r="X17" s="92"/>
      <c r="Y17" s="92"/>
      <c r="Z17" s="92"/>
      <c r="AA17" s="93"/>
      <c r="AB17" s="91"/>
      <c r="AC17" s="92"/>
      <c r="AD17" s="92"/>
      <c r="AE17" s="92"/>
      <c r="AF17" s="92"/>
      <c r="AG17" s="93"/>
      <c r="AH17" s="81"/>
      <c r="AI17" s="82"/>
      <c r="AJ17" s="82"/>
      <c r="AK17" s="82"/>
      <c r="AL17" s="82"/>
      <c r="AM17" s="83"/>
      <c r="AN17" s="32"/>
      <c r="AO17" s="542"/>
      <c r="AP17" s="543"/>
      <c r="AQ17" s="543"/>
      <c r="AR17" s="543"/>
      <c r="AS17" s="543"/>
      <c r="AT17" s="544"/>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row>
    <row r="18" spans="1:76" ht="15" customHeight="1">
      <c r="A18" s="32"/>
      <c r="B18" s="507"/>
      <c r="C18" s="507"/>
      <c r="D18" s="508"/>
      <c r="E18" s="552"/>
      <c r="F18" s="551"/>
      <c r="G18" s="551"/>
      <c r="H18" s="551"/>
      <c r="I18" s="551"/>
      <c r="J18" s="102"/>
      <c r="K18" s="103"/>
      <c r="L18" s="103"/>
      <c r="M18" s="103"/>
      <c r="N18" s="103"/>
      <c r="O18" s="104"/>
      <c r="P18" s="102"/>
      <c r="Q18" s="103"/>
      <c r="R18" s="103"/>
      <c r="S18" s="103"/>
      <c r="T18" s="103"/>
      <c r="U18" s="104"/>
      <c r="V18" s="91"/>
      <c r="W18" s="92"/>
      <c r="X18" s="92"/>
      <c r="Y18" s="92"/>
      <c r="Z18" s="92"/>
      <c r="AA18" s="93"/>
      <c r="AB18" s="91"/>
      <c r="AC18" s="92"/>
      <c r="AD18" s="92"/>
      <c r="AE18" s="92"/>
      <c r="AF18" s="92"/>
      <c r="AG18" s="93"/>
      <c r="AH18" s="81"/>
      <c r="AI18" s="82"/>
      <c r="AJ18" s="82"/>
      <c r="AK18" s="82"/>
      <c r="AL18" s="82"/>
      <c r="AM18" s="83"/>
      <c r="AN18" s="32"/>
      <c r="AO18" s="542"/>
      <c r="AP18" s="543"/>
      <c r="AQ18" s="543"/>
      <c r="AR18" s="543"/>
      <c r="AS18" s="543"/>
      <c r="AT18" s="544"/>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row>
    <row r="19" spans="1:76" ht="15" customHeight="1">
      <c r="A19" s="32"/>
      <c r="B19" s="507"/>
      <c r="C19" s="507"/>
      <c r="D19" s="508"/>
      <c r="E19" s="552"/>
      <c r="F19" s="551"/>
      <c r="G19" s="551"/>
      <c r="H19" s="551"/>
      <c r="I19" s="551"/>
      <c r="J19" s="102"/>
      <c r="K19" s="103"/>
      <c r="L19" s="103"/>
      <c r="M19" s="103"/>
      <c r="N19" s="103"/>
      <c r="O19" s="104"/>
      <c r="P19" s="102"/>
      <c r="Q19" s="103"/>
      <c r="R19" s="103"/>
      <c r="S19" s="103"/>
      <c r="T19" s="103"/>
      <c r="U19" s="104"/>
      <c r="V19" s="91"/>
      <c r="W19" s="92"/>
      <c r="X19" s="92"/>
      <c r="Y19" s="92"/>
      <c r="Z19" s="92"/>
      <c r="AA19" s="93"/>
      <c r="AB19" s="91"/>
      <c r="AC19" s="92"/>
      <c r="AD19" s="92"/>
      <c r="AE19" s="92"/>
      <c r="AF19" s="92"/>
      <c r="AG19" s="93"/>
      <c r="AH19" s="81"/>
      <c r="AI19" s="82"/>
      <c r="AJ19" s="82"/>
      <c r="AK19" s="82"/>
      <c r="AL19" s="82"/>
      <c r="AM19" s="83"/>
      <c r="AN19" s="32"/>
      <c r="AO19" s="542"/>
      <c r="AP19" s="543"/>
      <c r="AQ19" s="543"/>
      <c r="AR19" s="543"/>
      <c r="AS19" s="543"/>
      <c r="AT19" s="544"/>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row>
    <row r="20" spans="1:76" ht="15" customHeight="1">
      <c r="A20" s="32"/>
      <c r="B20" s="507"/>
      <c r="C20" s="507"/>
      <c r="D20" s="508"/>
      <c r="E20" s="552"/>
      <c r="F20" s="551"/>
      <c r="G20" s="551"/>
      <c r="H20" s="551"/>
      <c r="I20" s="551"/>
      <c r="J20" s="102"/>
      <c r="K20" s="103"/>
      <c r="L20" s="103"/>
      <c r="M20" s="103"/>
      <c r="N20" s="103"/>
      <c r="O20" s="104"/>
      <c r="P20" s="102"/>
      <c r="Q20" s="103"/>
      <c r="R20" s="103"/>
      <c r="S20" s="103"/>
      <c r="T20" s="103"/>
      <c r="U20" s="104"/>
      <c r="V20" s="91"/>
      <c r="W20" s="92"/>
      <c r="X20" s="92"/>
      <c r="Y20" s="92"/>
      <c r="Z20" s="92"/>
      <c r="AA20" s="93"/>
      <c r="AB20" s="91"/>
      <c r="AC20" s="92"/>
      <c r="AD20" s="92"/>
      <c r="AE20" s="92"/>
      <c r="AF20" s="92"/>
      <c r="AG20" s="93"/>
      <c r="AH20" s="81"/>
      <c r="AI20" s="82"/>
      <c r="AJ20" s="82"/>
      <c r="AK20" s="82"/>
      <c r="AL20" s="82"/>
      <c r="AM20" s="83"/>
      <c r="AN20" s="32"/>
      <c r="AO20" s="542"/>
      <c r="AP20" s="543"/>
      <c r="AQ20" s="543"/>
      <c r="AR20" s="543"/>
      <c r="AS20" s="543"/>
      <c r="AT20" s="544"/>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row>
    <row r="21" spans="1:76" ht="15" customHeight="1">
      <c r="A21" s="32"/>
      <c r="B21" s="507"/>
      <c r="C21" s="507"/>
      <c r="D21" s="508"/>
      <c r="E21" s="552"/>
      <c r="F21" s="551"/>
      <c r="G21" s="551"/>
      <c r="H21" s="551"/>
      <c r="I21" s="551"/>
      <c r="J21" s="102"/>
      <c r="K21" s="103"/>
      <c r="L21" s="103"/>
      <c r="M21" s="103"/>
      <c r="N21" s="103"/>
      <c r="O21" s="104"/>
      <c r="P21" s="102"/>
      <c r="Q21" s="103"/>
      <c r="R21" s="103"/>
      <c r="S21" s="103"/>
      <c r="T21" s="103"/>
      <c r="U21" s="104"/>
      <c r="V21" s="91"/>
      <c r="W21" s="92"/>
      <c r="X21" s="92"/>
      <c r="Y21" s="92"/>
      <c r="Z21" s="92"/>
      <c r="AA21" s="93"/>
      <c r="AB21" s="91"/>
      <c r="AC21" s="92"/>
      <c r="AD21" s="92"/>
      <c r="AE21" s="92"/>
      <c r="AF21" s="92"/>
      <c r="AG21" s="93"/>
      <c r="AH21" s="81"/>
      <c r="AI21" s="82"/>
      <c r="AJ21" s="82"/>
      <c r="AK21" s="82"/>
      <c r="AL21" s="82"/>
      <c r="AM21" s="83"/>
      <c r="AN21" s="32"/>
      <c r="AO21" s="542"/>
      <c r="AP21" s="543"/>
      <c r="AQ21" s="543"/>
      <c r="AR21" s="543"/>
      <c r="AS21" s="543"/>
      <c r="AT21" s="544"/>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row>
    <row r="22" spans="1:76" ht="15" customHeight="1">
      <c r="A22" s="32"/>
      <c r="B22" s="507"/>
      <c r="C22" s="507"/>
      <c r="D22" s="508"/>
      <c r="E22" s="552"/>
      <c r="F22" s="551"/>
      <c r="G22" s="551"/>
      <c r="H22" s="551"/>
      <c r="I22" s="551"/>
      <c r="J22" s="102"/>
      <c r="K22" s="103"/>
      <c r="L22" s="103"/>
      <c r="M22" s="103"/>
      <c r="N22" s="103"/>
      <c r="O22" s="104"/>
      <c r="P22" s="102"/>
      <c r="Q22" s="103"/>
      <c r="R22" s="103"/>
      <c r="S22" s="103"/>
      <c r="T22" s="103"/>
      <c r="U22" s="104"/>
      <c r="V22" s="91"/>
      <c r="W22" s="92"/>
      <c r="X22" s="92"/>
      <c r="Y22" s="92"/>
      <c r="Z22" s="92"/>
      <c r="AA22" s="93"/>
      <c r="AB22" s="91"/>
      <c r="AC22" s="92"/>
      <c r="AD22" s="92"/>
      <c r="AE22" s="92"/>
      <c r="AF22" s="92"/>
      <c r="AG22" s="93"/>
      <c r="AH22" s="81"/>
      <c r="AI22" s="82"/>
      <c r="AJ22" s="82"/>
      <c r="AK22" s="82"/>
      <c r="AL22" s="82"/>
      <c r="AM22" s="83"/>
      <c r="AN22" s="32"/>
      <c r="AO22" s="542"/>
      <c r="AP22" s="543"/>
      <c r="AQ22" s="543"/>
      <c r="AR22" s="543"/>
      <c r="AS22" s="543"/>
      <c r="AT22" s="544"/>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row>
    <row r="23" spans="1:76" ht="15" customHeight="1">
      <c r="A23" s="32"/>
      <c r="B23" s="507"/>
      <c r="C23" s="507"/>
      <c r="D23" s="508"/>
      <c r="E23" s="552"/>
      <c r="F23" s="551"/>
      <c r="G23" s="551"/>
      <c r="H23" s="551"/>
      <c r="I23" s="551"/>
      <c r="J23" s="102"/>
      <c r="K23" s="103"/>
      <c r="L23" s="103"/>
      <c r="M23" s="103"/>
      <c r="N23" s="103"/>
      <c r="O23" s="104"/>
      <c r="P23" s="102"/>
      <c r="Q23" s="103"/>
      <c r="R23" s="103"/>
      <c r="S23" s="103"/>
      <c r="T23" s="103"/>
      <c r="U23" s="104"/>
      <c r="V23" s="91"/>
      <c r="W23" s="92"/>
      <c r="X23" s="92"/>
      <c r="Y23" s="92"/>
      <c r="Z23" s="92"/>
      <c r="AA23" s="93"/>
      <c r="AB23" s="91"/>
      <c r="AC23" s="92"/>
      <c r="AD23" s="92"/>
      <c r="AE23" s="92"/>
      <c r="AF23" s="92"/>
      <c r="AG23" s="93"/>
      <c r="AH23" s="81"/>
      <c r="AI23" s="82"/>
      <c r="AJ23" s="82"/>
      <c r="AK23" s="82"/>
      <c r="AL23" s="82"/>
      <c r="AM23" s="83"/>
      <c r="AN23" s="32"/>
      <c r="AO23" s="542"/>
      <c r="AP23" s="543"/>
      <c r="AQ23" s="543"/>
      <c r="AR23" s="543"/>
      <c r="AS23" s="543"/>
      <c r="AT23" s="544"/>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row>
    <row r="24" spans="1:76" ht="15" customHeight="1">
      <c r="A24" s="32"/>
      <c r="B24" s="507"/>
      <c r="C24" s="507"/>
      <c r="D24" s="508"/>
      <c r="E24" s="552"/>
      <c r="F24" s="551"/>
      <c r="G24" s="551"/>
      <c r="H24" s="551"/>
      <c r="I24" s="551"/>
      <c r="J24" s="102"/>
      <c r="K24" s="103"/>
      <c r="L24" s="103"/>
      <c r="M24" s="103"/>
      <c r="N24" s="103"/>
      <c r="O24" s="104"/>
      <c r="P24" s="102"/>
      <c r="Q24" s="103"/>
      <c r="R24" s="103"/>
      <c r="S24" s="103"/>
      <c r="T24" s="103"/>
      <c r="U24" s="104"/>
      <c r="V24" s="91"/>
      <c r="W24" s="92"/>
      <c r="X24" s="92"/>
      <c r="Y24" s="92"/>
      <c r="Z24" s="92"/>
      <c r="AA24" s="93"/>
      <c r="AB24" s="91"/>
      <c r="AC24" s="92"/>
      <c r="AD24" s="92"/>
      <c r="AE24" s="92"/>
      <c r="AF24" s="92"/>
      <c r="AG24" s="93"/>
      <c r="AH24" s="81"/>
      <c r="AI24" s="82"/>
      <c r="AJ24" s="82"/>
      <c r="AK24" s="82"/>
      <c r="AL24" s="82"/>
      <c r="AM24" s="83"/>
      <c r="AN24" s="32"/>
      <c r="AO24" s="542"/>
      <c r="AP24" s="543"/>
      <c r="AQ24" s="543"/>
      <c r="AR24" s="543"/>
      <c r="AS24" s="543"/>
      <c r="AT24" s="544"/>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row>
    <row r="25" spans="1:76" ht="15.75" customHeight="1" thickBot="1">
      <c r="A25" s="32"/>
      <c r="B25" s="507"/>
      <c r="C25" s="507"/>
      <c r="D25" s="508"/>
      <c r="E25" s="553"/>
      <c r="F25" s="554"/>
      <c r="G25" s="554"/>
      <c r="H25" s="554"/>
      <c r="I25" s="554"/>
      <c r="J25" s="105"/>
      <c r="K25" s="106"/>
      <c r="L25" s="106"/>
      <c r="M25" s="106"/>
      <c r="N25" s="106"/>
      <c r="O25" s="107"/>
      <c r="P25" s="105"/>
      <c r="Q25" s="106"/>
      <c r="R25" s="106"/>
      <c r="S25" s="106"/>
      <c r="T25" s="106"/>
      <c r="U25" s="107"/>
      <c r="V25" s="94"/>
      <c r="W25" s="95"/>
      <c r="X25" s="95"/>
      <c r="Y25" s="95"/>
      <c r="Z25" s="95"/>
      <c r="AA25" s="96"/>
      <c r="AB25" s="94"/>
      <c r="AC25" s="95"/>
      <c r="AD25" s="95"/>
      <c r="AE25" s="95"/>
      <c r="AF25" s="95"/>
      <c r="AG25" s="96"/>
      <c r="AH25" s="84"/>
      <c r="AI25" s="85"/>
      <c r="AJ25" s="85"/>
      <c r="AK25" s="85"/>
      <c r="AL25" s="85"/>
      <c r="AM25" s="86"/>
      <c r="AN25" s="32"/>
      <c r="AO25" s="545"/>
      <c r="AP25" s="546"/>
      <c r="AQ25" s="546"/>
      <c r="AR25" s="546"/>
      <c r="AS25" s="546"/>
      <c r="AT25" s="547"/>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row>
    <row r="26" spans="1:76" ht="42.75" customHeight="1">
      <c r="A26" s="32"/>
      <c r="B26" s="507"/>
      <c r="C26" s="507"/>
      <c r="D26" s="508"/>
      <c r="E26" s="548" t="s">
        <v>143</v>
      </c>
      <c r="F26" s="549"/>
      <c r="G26" s="549"/>
      <c r="H26" s="549"/>
      <c r="I26" s="566"/>
      <c r="J26" s="90" t="e">
        <f>IF(AND('Mapa final'!#REF!="Media",'Mapa final'!#REF!="Leve"),CONCATENATE("R1C",'Mapa final'!#REF!),"")</f>
        <v>#REF!</v>
      </c>
      <c r="K26" s="97"/>
      <c r="L26" s="97"/>
      <c r="M26" s="97"/>
      <c r="N26" s="97"/>
      <c r="O26" s="98"/>
      <c r="P26" s="90"/>
      <c r="Q26" s="97"/>
      <c r="R26" s="97"/>
      <c r="S26" s="97"/>
      <c r="T26" s="97"/>
      <c r="U26" s="98"/>
      <c r="V26" s="90"/>
      <c r="W26" s="97"/>
      <c r="X26" s="97"/>
      <c r="Y26" s="97"/>
      <c r="Z26" s="97"/>
      <c r="AA26" s="98"/>
      <c r="AB26" s="99"/>
      <c r="AC26" s="100"/>
      <c r="AD26" s="100"/>
      <c r="AE26" s="100"/>
      <c r="AF26" s="100"/>
      <c r="AG26" s="101"/>
      <c r="AH26" s="87"/>
      <c r="AI26" s="88"/>
      <c r="AJ26" s="88"/>
      <c r="AK26" s="88"/>
      <c r="AL26" s="88"/>
      <c r="AM26" s="89"/>
      <c r="AN26" s="32"/>
      <c r="AO26" s="578" t="s">
        <v>132</v>
      </c>
      <c r="AP26" s="579"/>
      <c r="AQ26" s="579"/>
      <c r="AR26" s="579"/>
      <c r="AS26" s="579"/>
      <c r="AT26" s="580"/>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row>
    <row r="27" spans="1:76" ht="24.75" customHeight="1">
      <c r="A27" s="32"/>
      <c r="B27" s="507"/>
      <c r="C27" s="507"/>
      <c r="D27" s="508"/>
      <c r="E27" s="550"/>
      <c r="F27" s="551"/>
      <c r="G27" s="551"/>
      <c r="H27" s="551"/>
      <c r="I27" s="567"/>
      <c r="J27" s="102"/>
      <c r="K27" s="103"/>
      <c r="L27" s="103"/>
      <c r="M27" s="103"/>
      <c r="N27" s="103"/>
      <c r="O27" s="104"/>
      <c r="P27" s="102"/>
      <c r="Q27" s="103"/>
      <c r="R27" s="103"/>
      <c r="S27" s="103"/>
      <c r="T27" s="103"/>
      <c r="U27" s="104"/>
      <c r="V27" s="102"/>
      <c r="W27" s="103"/>
      <c r="X27" s="103"/>
      <c r="Y27" s="103"/>
      <c r="Z27" s="103"/>
      <c r="AA27" s="104"/>
      <c r="AB27" s="91"/>
      <c r="AC27" s="92"/>
      <c r="AD27" s="92"/>
      <c r="AE27" s="92"/>
      <c r="AF27" s="92"/>
      <c r="AG27" s="93"/>
      <c r="AH27" s="81"/>
      <c r="AI27" s="82"/>
      <c r="AJ27" s="82"/>
      <c r="AK27" s="82"/>
      <c r="AL27" s="82"/>
      <c r="AM27" s="83"/>
      <c r="AN27" s="32"/>
      <c r="AO27" s="581"/>
      <c r="AP27" s="582"/>
      <c r="AQ27" s="582"/>
      <c r="AR27" s="582"/>
      <c r="AS27" s="582"/>
      <c r="AT27" s="583"/>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row>
    <row r="28" spans="1:76" ht="40.5" customHeight="1">
      <c r="A28" s="32"/>
      <c r="B28" s="507"/>
      <c r="C28" s="507"/>
      <c r="D28" s="508"/>
      <c r="E28" s="552"/>
      <c r="F28" s="551"/>
      <c r="G28" s="551"/>
      <c r="H28" s="551"/>
      <c r="I28" s="567"/>
      <c r="J28" s="102"/>
      <c r="K28" s="103" t="e">
        <f>IF(AND('Mapa final'!#REF!="Media",'Mapa final'!#REF!="Leve"),CONCATENATE("R1C",'Mapa final'!#REF!),"")</f>
        <v>#REF!</v>
      </c>
      <c r="L28" s="103"/>
      <c r="M28" s="103"/>
      <c r="N28" s="103"/>
      <c r="O28" s="104"/>
      <c r="P28" s="102"/>
      <c r="Q28" s="103"/>
      <c r="R28" s="103"/>
      <c r="S28" s="103"/>
      <c r="T28" s="103"/>
      <c r="U28" s="104"/>
      <c r="V28" s="102"/>
      <c r="W28" s="103"/>
      <c r="X28" s="103"/>
      <c r="Y28" s="103"/>
      <c r="Z28" s="103"/>
      <c r="AA28" s="104"/>
      <c r="AB28" s="91"/>
      <c r="AC28" s="92"/>
      <c r="AD28" s="92"/>
      <c r="AE28" s="92"/>
      <c r="AF28" s="92"/>
      <c r="AG28" s="93"/>
      <c r="AH28" s="81"/>
      <c r="AI28" s="82"/>
      <c r="AJ28" s="82"/>
      <c r="AK28" s="82"/>
      <c r="AL28" s="82"/>
      <c r="AM28" s="83"/>
      <c r="AN28" s="32"/>
      <c r="AO28" s="581"/>
      <c r="AP28" s="582"/>
      <c r="AQ28" s="582"/>
      <c r="AR28" s="582"/>
      <c r="AS28" s="582"/>
      <c r="AT28" s="583"/>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row>
    <row r="29" spans="1:76" ht="15" customHeight="1">
      <c r="A29" s="32"/>
      <c r="B29" s="507"/>
      <c r="C29" s="507"/>
      <c r="D29" s="508"/>
      <c r="E29" s="552"/>
      <c r="F29" s="551"/>
      <c r="G29" s="551"/>
      <c r="H29" s="551"/>
      <c r="I29" s="567"/>
      <c r="J29" s="102"/>
      <c r="K29" s="103"/>
      <c r="L29" s="103"/>
      <c r="M29" s="103"/>
      <c r="N29" s="103"/>
      <c r="O29" s="104"/>
      <c r="P29" s="102"/>
      <c r="Q29" s="103"/>
      <c r="R29" s="103"/>
      <c r="S29" s="103"/>
      <c r="T29" s="103"/>
      <c r="U29" s="104"/>
      <c r="V29" s="102"/>
      <c r="W29" s="103"/>
      <c r="X29" s="103"/>
      <c r="Y29" s="103"/>
      <c r="Z29" s="103"/>
      <c r="AA29" s="104"/>
      <c r="AB29" s="91"/>
      <c r="AC29" s="92"/>
      <c r="AD29" s="92"/>
      <c r="AE29" s="92"/>
      <c r="AF29" s="92"/>
      <c r="AG29" s="93"/>
      <c r="AH29" s="81"/>
      <c r="AI29" s="82"/>
      <c r="AJ29" s="82"/>
      <c r="AK29" s="82"/>
      <c r="AL29" s="82"/>
      <c r="AM29" s="83"/>
      <c r="AN29" s="32"/>
      <c r="AO29" s="581"/>
      <c r="AP29" s="582"/>
      <c r="AQ29" s="582"/>
      <c r="AR29" s="582"/>
      <c r="AS29" s="582"/>
      <c r="AT29" s="583"/>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row>
    <row r="30" spans="1:76" ht="15" customHeight="1">
      <c r="A30" s="32"/>
      <c r="B30" s="507"/>
      <c r="C30" s="507"/>
      <c r="D30" s="508"/>
      <c r="E30" s="552"/>
      <c r="F30" s="551"/>
      <c r="G30" s="551"/>
      <c r="H30" s="551"/>
      <c r="I30" s="567"/>
      <c r="J30" s="102"/>
      <c r="K30" s="103" t="e">
        <f>IF(AND('Mapa final'!#REF!="Media",'Mapa final'!#REF!="Leve"),CONCATENATE("R5C",'Mapa final'!#REF!),"")</f>
        <v>#REF!</v>
      </c>
      <c r="L30" s="103"/>
      <c r="M30" s="103"/>
      <c r="N30" s="103"/>
      <c r="O30" s="104"/>
      <c r="P30" s="102"/>
      <c r="Q30" s="103"/>
      <c r="R30" s="103"/>
      <c r="S30" s="103"/>
      <c r="T30" s="103"/>
      <c r="U30" s="104"/>
      <c r="V30" s="102"/>
      <c r="W30" s="103"/>
      <c r="X30" s="103"/>
      <c r="Y30" s="103"/>
      <c r="Z30" s="103"/>
      <c r="AA30" s="104"/>
      <c r="AB30" s="91"/>
      <c r="AC30" s="92"/>
      <c r="AD30" s="92"/>
      <c r="AE30" s="92"/>
      <c r="AF30" s="92"/>
      <c r="AG30" s="93"/>
      <c r="AH30" s="81"/>
      <c r="AI30" s="82"/>
      <c r="AJ30" s="82"/>
      <c r="AK30" s="82"/>
      <c r="AL30" s="82"/>
      <c r="AM30" s="83"/>
      <c r="AN30" s="32"/>
      <c r="AO30" s="581"/>
      <c r="AP30" s="582"/>
      <c r="AQ30" s="582"/>
      <c r="AR30" s="582"/>
      <c r="AS30" s="582"/>
      <c r="AT30" s="583"/>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row>
    <row r="31" spans="1:76" ht="15" customHeight="1">
      <c r="A31" s="32"/>
      <c r="B31" s="507"/>
      <c r="C31" s="507"/>
      <c r="D31" s="508"/>
      <c r="E31" s="552"/>
      <c r="F31" s="551"/>
      <c r="G31" s="551"/>
      <c r="H31" s="551"/>
      <c r="I31" s="567"/>
      <c r="J31" s="102"/>
      <c r="K31" s="103" t="e">
        <f>IF(AND('Mapa final'!#REF!="Media",'Mapa final'!#REF!="Leve"),CONCATENATE("R6C",'Mapa final'!#REF!),"")</f>
        <v>#REF!</v>
      </c>
      <c r="L31" s="103"/>
      <c r="M31" s="103"/>
      <c r="N31" s="103"/>
      <c r="O31" s="104"/>
      <c r="P31" s="102"/>
      <c r="Q31" s="103"/>
      <c r="R31" s="103"/>
      <c r="S31" s="103"/>
      <c r="T31" s="103"/>
      <c r="U31" s="104"/>
      <c r="V31" s="102"/>
      <c r="W31" s="103"/>
      <c r="X31" s="103"/>
      <c r="Y31" s="103"/>
      <c r="Z31" s="103"/>
      <c r="AA31" s="104"/>
      <c r="AB31" s="91"/>
      <c r="AC31" s="92"/>
      <c r="AD31" s="92"/>
      <c r="AE31" s="92"/>
      <c r="AF31" s="92"/>
      <c r="AG31" s="93"/>
      <c r="AH31" s="81"/>
      <c r="AI31" s="82"/>
      <c r="AJ31" s="82"/>
      <c r="AK31" s="82"/>
      <c r="AL31" s="82"/>
      <c r="AM31" s="83"/>
      <c r="AN31" s="32"/>
      <c r="AO31" s="581"/>
      <c r="AP31" s="582"/>
      <c r="AQ31" s="582"/>
      <c r="AR31" s="582"/>
      <c r="AS31" s="582"/>
      <c r="AT31" s="583"/>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row>
    <row r="32" spans="1:76" ht="36" customHeight="1">
      <c r="A32" s="32"/>
      <c r="B32" s="507"/>
      <c r="C32" s="507"/>
      <c r="D32" s="508"/>
      <c r="E32" s="552"/>
      <c r="F32" s="551"/>
      <c r="G32" s="551"/>
      <c r="H32" s="551"/>
      <c r="I32" s="567"/>
      <c r="J32" s="102"/>
      <c r="K32" s="103" t="e">
        <f>IF(AND('Mapa final'!#REF!="Media",'Mapa final'!#REF!="Leve"),CONCATENATE("R7C",'Mapa final'!#REF!),"")</f>
        <v>#REF!</v>
      </c>
      <c r="L32" s="103"/>
      <c r="M32" s="103"/>
      <c r="N32" s="103"/>
      <c r="O32" s="104"/>
      <c r="P32" s="102"/>
      <c r="Q32" s="103"/>
      <c r="R32" s="103"/>
      <c r="S32" s="103"/>
      <c r="T32" s="103"/>
      <c r="U32" s="104"/>
      <c r="V32" s="102"/>
      <c r="W32" s="103"/>
      <c r="X32" s="103"/>
      <c r="Y32" s="103"/>
      <c r="Z32" s="103" t="e">
        <f>IF(AND('Mapa final'!#REF!="Media",'Mapa final'!#REF!="Moderado"),CONCATENATE("R1C",'Mapa final'!#REF!),"")</f>
        <v>#REF!</v>
      </c>
      <c r="AA32" s="104" t="e">
        <f>IF(AND('Mapa final'!#REF!="Media",'Mapa final'!#REF!="Moderado"),CONCATENATE("R1C",'Mapa final'!#REF!),"")</f>
        <v>#REF!</v>
      </c>
      <c r="AB32" s="91"/>
      <c r="AC32" s="92"/>
      <c r="AD32" s="92"/>
      <c r="AE32" s="92"/>
      <c r="AF32" s="92"/>
      <c r="AG32" s="93"/>
      <c r="AH32" s="81"/>
      <c r="AI32" s="82"/>
      <c r="AJ32" s="82"/>
      <c r="AK32" s="82"/>
      <c r="AL32" s="82"/>
      <c r="AM32" s="83"/>
      <c r="AN32" s="32"/>
      <c r="AO32" s="581"/>
      <c r="AP32" s="582"/>
      <c r="AQ32" s="582"/>
      <c r="AR32" s="582"/>
      <c r="AS32" s="582"/>
      <c r="AT32" s="583"/>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row>
    <row r="33" spans="1:80" ht="15" customHeight="1">
      <c r="A33" s="32"/>
      <c r="B33" s="507"/>
      <c r="C33" s="507"/>
      <c r="D33" s="508"/>
      <c r="E33" s="552"/>
      <c r="F33" s="551"/>
      <c r="G33" s="551"/>
      <c r="H33" s="551"/>
      <c r="I33" s="567"/>
      <c r="J33" s="102"/>
      <c r="K33" s="103" t="e">
        <f>IF(AND('Mapa final'!#REF!="Media",'Mapa final'!#REF!="Leve"),CONCATENATE("R8C",'Mapa final'!#REF!),"")</f>
        <v>#REF!</v>
      </c>
      <c r="L33" s="103"/>
      <c r="M33" s="103"/>
      <c r="N33" s="103"/>
      <c r="O33" s="104"/>
      <c r="P33" s="102"/>
      <c r="Q33" s="103"/>
      <c r="R33" s="103"/>
      <c r="S33" s="103"/>
      <c r="T33" s="103"/>
      <c r="U33" s="104"/>
      <c r="V33" s="102"/>
      <c r="W33" s="103"/>
      <c r="X33" s="103"/>
      <c r="Y33" s="103"/>
      <c r="Z33" s="103"/>
      <c r="AA33" s="104"/>
      <c r="AB33" s="91"/>
      <c r="AC33" s="92"/>
      <c r="AD33" s="92"/>
      <c r="AE33" s="92"/>
      <c r="AF33" s="92"/>
      <c r="AG33" s="93"/>
      <c r="AH33" s="81"/>
      <c r="AI33" s="82"/>
      <c r="AJ33" s="82"/>
      <c r="AK33" s="82"/>
      <c r="AL33" s="82"/>
      <c r="AM33" s="83"/>
      <c r="AN33" s="32"/>
      <c r="AO33" s="581"/>
      <c r="AP33" s="582"/>
      <c r="AQ33" s="582"/>
      <c r="AR33" s="582"/>
      <c r="AS33" s="582"/>
      <c r="AT33" s="583"/>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row>
    <row r="34" spans="1:80" ht="15" customHeight="1">
      <c r="A34" s="32"/>
      <c r="B34" s="507"/>
      <c r="C34" s="507"/>
      <c r="D34" s="508"/>
      <c r="E34" s="552"/>
      <c r="F34" s="551"/>
      <c r="G34" s="551"/>
      <c r="H34" s="551"/>
      <c r="I34" s="567"/>
      <c r="J34" s="102" t="e">
        <f>IF(AND('Mapa final'!#REF!="Media",'Mapa final'!#REF!="Leve"),CONCATENATE("R9C",'Mapa final'!#REF!),"")</f>
        <v>#REF!</v>
      </c>
      <c r="K34" s="103" t="e">
        <f>IF(AND('Mapa final'!#REF!="Media",'Mapa final'!#REF!="Leve"),CONCATENATE("R9C",'Mapa final'!#REF!),"")</f>
        <v>#REF!</v>
      </c>
      <c r="L34" s="103"/>
      <c r="M34" s="103"/>
      <c r="N34" s="103"/>
      <c r="O34" s="104"/>
      <c r="P34" s="102"/>
      <c r="Q34" s="103"/>
      <c r="R34" s="103"/>
      <c r="S34" s="103"/>
      <c r="T34" s="103"/>
      <c r="U34" s="104"/>
      <c r="V34" s="102"/>
      <c r="W34" s="103"/>
      <c r="X34" s="103"/>
      <c r="Y34" s="103"/>
      <c r="Z34" s="103"/>
      <c r="AA34" s="104"/>
      <c r="AB34" s="91"/>
      <c r="AC34" s="92"/>
      <c r="AD34" s="92"/>
      <c r="AE34" s="92"/>
      <c r="AF34" s="92"/>
      <c r="AG34" s="93"/>
      <c r="AH34" s="81"/>
      <c r="AI34" s="82"/>
      <c r="AJ34" s="82"/>
      <c r="AK34" s="82"/>
      <c r="AL34" s="82"/>
      <c r="AM34" s="83"/>
      <c r="AN34" s="32"/>
      <c r="AO34" s="581"/>
      <c r="AP34" s="582"/>
      <c r="AQ34" s="582"/>
      <c r="AR34" s="582"/>
      <c r="AS34" s="582"/>
      <c r="AT34" s="583"/>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row>
    <row r="35" spans="1:80" ht="15.75" customHeight="1" thickBot="1">
      <c r="A35" s="32"/>
      <c r="B35" s="507"/>
      <c r="C35" s="507"/>
      <c r="D35" s="508"/>
      <c r="E35" s="553"/>
      <c r="F35" s="554"/>
      <c r="G35" s="554"/>
      <c r="H35" s="554"/>
      <c r="I35" s="568"/>
      <c r="J35" s="102" t="e">
        <f>IF(AND('Mapa final'!#REF!="Media",'Mapa final'!#REF!="Leve"),CONCATENATE("R10C",'Mapa final'!#REF!),"")</f>
        <v>#REF!</v>
      </c>
      <c r="K35" s="103" t="e">
        <f>IF(AND('Mapa final'!#REF!="Media",'Mapa final'!#REF!="Leve"),CONCATENATE("R10C",'Mapa final'!#REF!),"")</f>
        <v>#REF!</v>
      </c>
      <c r="L35" s="103"/>
      <c r="M35" s="103"/>
      <c r="N35" s="103"/>
      <c r="O35" s="104"/>
      <c r="P35" s="102"/>
      <c r="Q35" s="103"/>
      <c r="R35" s="103"/>
      <c r="S35" s="103"/>
      <c r="T35" s="103"/>
      <c r="U35" s="104"/>
      <c r="V35" s="102"/>
      <c r="W35" s="103"/>
      <c r="X35" s="103"/>
      <c r="Y35" s="103"/>
      <c r="Z35" s="103"/>
      <c r="AA35" s="104"/>
      <c r="AB35" s="94"/>
      <c r="AC35" s="95"/>
      <c r="AD35" s="95"/>
      <c r="AE35" s="95"/>
      <c r="AF35" s="95"/>
      <c r="AG35" s="96"/>
      <c r="AH35" s="84"/>
      <c r="AI35" s="85"/>
      <c r="AJ35" s="85"/>
      <c r="AK35" s="85"/>
      <c r="AL35" s="85"/>
      <c r="AM35" s="86"/>
      <c r="AN35" s="32"/>
      <c r="AO35" s="584"/>
      <c r="AP35" s="585"/>
      <c r="AQ35" s="585"/>
      <c r="AR35" s="585"/>
      <c r="AS35" s="585"/>
      <c r="AT35" s="586"/>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row>
    <row r="36" spans="1:80" ht="39.75" customHeight="1">
      <c r="A36" s="32"/>
      <c r="B36" s="507"/>
      <c r="C36" s="507"/>
      <c r="D36" s="508"/>
      <c r="E36" s="548" t="s">
        <v>144</v>
      </c>
      <c r="F36" s="549"/>
      <c r="G36" s="549"/>
      <c r="H36" s="549"/>
      <c r="I36" s="549"/>
      <c r="J36" s="108"/>
      <c r="K36" s="109"/>
      <c r="L36" s="109"/>
      <c r="M36" s="109"/>
      <c r="N36" s="109"/>
      <c r="O36" s="110"/>
      <c r="P36" s="90"/>
      <c r="Q36" s="97"/>
      <c r="R36" s="97"/>
      <c r="S36" s="97" t="e">
        <f>IF(AND('Mapa final'!#REF!="Baja",'Mapa final'!#REF!="Menor"),CONCATENATE("R1C",'Mapa final'!#REF!),"")</f>
        <v>#REF!</v>
      </c>
      <c r="T36" s="97"/>
      <c r="U36" s="97"/>
      <c r="V36" s="90"/>
      <c r="W36" s="97"/>
      <c r="X36" s="97"/>
      <c r="Y36" s="97"/>
      <c r="Z36" s="97"/>
      <c r="AA36" s="98"/>
      <c r="AB36" s="99"/>
      <c r="AC36" s="100"/>
      <c r="AD36" s="100"/>
      <c r="AE36" s="100"/>
      <c r="AF36" s="100"/>
      <c r="AG36" s="101"/>
      <c r="AH36" s="87"/>
      <c r="AI36" s="88"/>
      <c r="AJ36" s="88"/>
      <c r="AK36" s="88"/>
      <c r="AL36" s="88"/>
      <c r="AM36" s="89"/>
      <c r="AN36" s="32"/>
      <c r="AO36" s="569" t="s">
        <v>145</v>
      </c>
      <c r="AP36" s="570"/>
      <c r="AQ36" s="570"/>
      <c r="AR36" s="570"/>
      <c r="AS36" s="570"/>
      <c r="AT36" s="571"/>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row>
    <row r="37" spans="1:80" ht="28.5" customHeight="1">
      <c r="A37" s="32"/>
      <c r="B37" s="507"/>
      <c r="C37" s="507"/>
      <c r="D37" s="508"/>
      <c r="E37" s="550"/>
      <c r="F37" s="551"/>
      <c r="G37" s="551"/>
      <c r="H37" s="551"/>
      <c r="I37" s="551"/>
      <c r="J37" s="111"/>
      <c r="K37" s="112"/>
      <c r="L37" s="112"/>
      <c r="M37" s="112"/>
      <c r="N37" s="112"/>
      <c r="O37" s="113"/>
      <c r="P37" s="102"/>
      <c r="Q37" s="103"/>
      <c r="R37" s="103"/>
      <c r="S37" s="103" t="e">
        <f>IF(AND('Mapa final'!#REF!="Baja",'Mapa final'!#REF!="Menor"),CONCATENATE("R1C",'Mapa final'!#REF!),"")</f>
        <v>#REF!</v>
      </c>
      <c r="T37" s="103"/>
      <c r="U37" s="103"/>
      <c r="V37" s="102"/>
      <c r="W37" s="103"/>
      <c r="X37" s="103"/>
      <c r="Y37" s="103"/>
      <c r="Z37" s="103"/>
      <c r="AA37" s="104"/>
      <c r="AB37" s="91"/>
      <c r="AC37" s="92"/>
      <c r="AD37" s="92"/>
      <c r="AE37" s="92"/>
      <c r="AF37" s="92"/>
      <c r="AG37" s="93"/>
      <c r="AH37" s="81"/>
      <c r="AI37" s="82"/>
      <c r="AJ37" s="82"/>
      <c r="AK37" s="82"/>
      <c r="AL37" s="82"/>
      <c r="AM37" s="83"/>
      <c r="AN37" s="32"/>
      <c r="AO37" s="572"/>
      <c r="AP37" s="573"/>
      <c r="AQ37" s="573"/>
      <c r="AR37" s="573"/>
      <c r="AS37" s="573"/>
      <c r="AT37" s="574"/>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row>
    <row r="38" spans="1:80" ht="24" customHeight="1">
      <c r="A38" s="32"/>
      <c r="B38" s="507"/>
      <c r="C38" s="507"/>
      <c r="D38" s="508"/>
      <c r="E38" s="552"/>
      <c r="F38" s="551"/>
      <c r="G38" s="551"/>
      <c r="H38" s="551"/>
      <c r="I38" s="551"/>
      <c r="J38" s="111"/>
      <c r="K38" s="112"/>
      <c r="L38" s="112"/>
      <c r="M38" s="112"/>
      <c r="N38" s="112"/>
      <c r="O38" s="113"/>
      <c r="P38" s="102"/>
      <c r="Q38" s="103"/>
      <c r="R38" s="103"/>
      <c r="S38" s="103"/>
      <c r="T38" s="103"/>
      <c r="U38" s="103"/>
      <c r="V38" s="102"/>
      <c r="W38" s="103" t="e">
        <f>IF(AND('Mapa final'!#REF!="Baja",'Mapa final'!#REF!="Moderado"),CONCATENATE("R1C",'Mapa final'!#REF!),"")</f>
        <v>#REF!</v>
      </c>
      <c r="X38" s="103" t="e">
        <f>IF(AND('Mapa final'!#REF!="Baja",'Mapa final'!#REF!="Moderado"),CONCATENATE("R1C",'Mapa final'!#REF!),"")</f>
        <v>#REF!</v>
      </c>
      <c r="Y38" s="103" t="e">
        <f>IF(AND('Mapa final'!#REF!="Baja",'Mapa final'!#REF!="Moderado"),CONCATENATE("R1C",'Mapa final'!#REF!),"")</f>
        <v>#REF!</v>
      </c>
      <c r="Z38" s="103" t="e">
        <f>IF(AND('Mapa final'!#REF!="Baja",'Mapa final'!#REF!="Moderado"),CONCATENATE("R1C",'Mapa final'!#REF!),"")</f>
        <v>#REF!</v>
      </c>
      <c r="AA38" s="104"/>
      <c r="AB38" s="91"/>
      <c r="AC38" s="92"/>
      <c r="AD38" s="114" t="e">
        <f>IF(AND('Mapa final'!#REF!="Baja",'Mapa final'!#REF!="Mayor"),CONCATENATE("R1C",'Mapa final'!#REF!),"")</f>
        <v>#REF!</v>
      </c>
      <c r="AE38" s="92"/>
      <c r="AF38" s="92"/>
      <c r="AG38" s="93"/>
      <c r="AH38" s="81"/>
      <c r="AI38" s="82"/>
      <c r="AJ38" s="82"/>
      <c r="AK38" s="82"/>
      <c r="AL38" s="82"/>
      <c r="AM38" s="83"/>
      <c r="AN38" s="32"/>
      <c r="AO38" s="572"/>
      <c r="AP38" s="573"/>
      <c r="AQ38" s="573"/>
      <c r="AR38" s="573"/>
      <c r="AS38" s="573"/>
      <c r="AT38" s="574"/>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row>
    <row r="39" spans="1:80" ht="32.25" customHeight="1">
      <c r="A39" s="32"/>
      <c r="B39" s="507"/>
      <c r="C39" s="507"/>
      <c r="D39" s="508"/>
      <c r="E39" s="552"/>
      <c r="F39" s="551"/>
      <c r="G39" s="551"/>
      <c r="H39" s="551"/>
      <c r="I39" s="551"/>
      <c r="J39" s="111"/>
      <c r="K39" s="112"/>
      <c r="L39" s="112"/>
      <c r="M39" s="112"/>
      <c r="N39" s="112"/>
      <c r="O39" s="113"/>
      <c r="P39" s="102"/>
      <c r="Q39" s="103"/>
      <c r="R39" s="103"/>
      <c r="S39" s="103"/>
      <c r="T39" s="103" t="e">
        <f>IF(AND('Mapa final'!#REF!="Baja",'Mapa final'!#REF!="Menor"),CONCATENATE("R1C",'Mapa final'!#REF!),"")</f>
        <v>#REF!</v>
      </c>
      <c r="U39" s="103"/>
      <c r="V39" s="102" t="e">
        <f>IF(AND('Mapa final'!#REF!="Baja",'Mapa final'!#REF!="Moderado"),CONCATENATE("R4C",'Mapa final'!#REF!),"")</f>
        <v>#REF!</v>
      </c>
      <c r="W39" s="103" t="e">
        <f>IF(AND('Mapa final'!#REF!="Baja",'Mapa final'!#REF!="Moderado"),CONCATENATE("R4C",'Mapa final'!#REF!),"")</f>
        <v>#REF!</v>
      </c>
      <c r="X39" s="103"/>
      <c r="Y39" s="103"/>
      <c r="Z39" s="103"/>
      <c r="AA39" s="104"/>
      <c r="AB39" s="91"/>
      <c r="AC39" s="92"/>
      <c r="AD39" s="92"/>
      <c r="AE39" s="92"/>
      <c r="AF39" s="92"/>
      <c r="AG39" s="93"/>
      <c r="AH39" s="81"/>
      <c r="AI39" s="82"/>
      <c r="AJ39" s="82"/>
      <c r="AK39" s="82"/>
      <c r="AL39" s="82"/>
      <c r="AM39" s="83"/>
      <c r="AN39" s="32"/>
      <c r="AO39" s="572"/>
      <c r="AP39" s="573"/>
      <c r="AQ39" s="573"/>
      <c r="AR39" s="573"/>
      <c r="AS39" s="573"/>
      <c r="AT39" s="574"/>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row>
    <row r="40" spans="1:80" ht="34.5" customHeight="1">
      <c r="A40" s="32"/>
      <c r="B40" s="507"/>
      <c r="C40" s="507"/>
      <c r="D40" s="508"/>
      <c r="E40" s="552"/>
      <c r="F40" s="551"/>
      <c r="G40" s="551"/>
      <c r="H40" s="551"/>
      <c r="I40" s="551"/>
      <c r="J40" s="111"/>
      <c r="K40" s="112"/>
      <c r="L40" s="112"/>
      <c r="M40" s="112"/>
      <c r="N40" s="112"/>
      <c r="O40" s="113"/>
      <c r="P40" s="102"/>
      <c r="Q40" s="103"/>
      <c r="R40" s="103"/>
      <c r="S40" s="103"/>
      <c r="T40" s="103"/>
      <c r="U40" s="103"/>
      <c r="V40" s="102"/>
      <c r="W40" s="103" t="e">
        <f>IF(AND('Mapa final'!#REF!="Baja",'Mapa final'!#REF!="Moderado"),CONCATENATE("R5C",'Mapa final'!#REF!),"")</f>
        <v>#REF!</v>
      </c>
      <c r="X40" s="103"/>
      <c r="Y40" s="103"/>
      <c r="Z40" s="103"/>
      <c r="AA40" s="104"/>
      <c r="AB40" s="91"/>
      <c r="AC40" s="92"/>
      <c r="AD40" s="92"/>
      <c r="AE40" s="92"/>
      <c r="AF40" s="92"/>
      <c r="AG40" s="93"/>
      <c r="AH40" s="81"/>
      <c r="AI40" s="82"/>
      <c r="AJ40" s="82"/>
      <c r="AK40" s="82"/>
      <c r="AL40" s="82"/>
      <c r="AM40" s="83"/>
      <c r="AN40" s="32"/>
      <c r="AO40" s="572"/>
      <c r="AP40" s="573"/>
      <c r="AQ40" s="573"/>
      <c r="AR40" s="573"/>
      <c r="AS40" s="573"/>
      <c r="AT40" s="574"/>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row>
    <row r="41" spans="1:80" ht="37.5" customHeight="1">
      <c r="A41" s="32"/>
      <c r="B41" s="507"/>
      <c r="C41" s="507"/>
      <c r="D41" s="508"/>
      <c r="E41" s="552"/>
      <c r="F41" s="551"/>
      <c r="G41" s="551"/>
      <c r="H41" s="551"/>
      <c r="I41" s="551"/>
      <c r="J41" s="111"/>
      <c r="K41" s="112"/>
      <c r="L41" s="112"/>
      <c r="M41" s="112"/>
      <c r="N41" s="112"/>
      <c r="O41" s="113"/>
      <c r="P41" s="102"/>
      <c r="Q41" s="103"/>
      <c r="R41" s="103"/>
      <c r="S41" s="103"/>
      <c r="T41" s="103"/>
      <c r="U41" s="103"/>
      <c r="V41" s="102" t="e">
        <f>IF(AND('Mapa final'!#REF!="Baja",'Mapa final'!#REF!="Moderado"),CONCATENATE("R1C",'Mapa final'!#REF!),"")</f>
        <v>#REF!</v>
      </c>
      <c r="W41" s="103" t="e">
        <f>IF(AND('Mapa final'!#REF!="Baja",'Mapa final'!#REF!="Moderado"),CONCATENATE("R6C",'Mapa final'!#REF!),"")</f>
        <v>#REF!</v>
      </c>
      <c r="X41" s="103"/>
      <c r="Y41" s="103"/>
      <c r="Z41" s="103"/>
      <c r="AA41" s="104"/>
      <c r="AB41" s="91"/>
      <c r="AC41" s="92"/>
      <c r="AD41" s="92"/>
      <c r="AE41" s="92"/>
      <c r="AF41" s="92"/>
      <c r="AG41" s="93"/>
      <c r="AH41" s="81"/>
      <c r="AI41" s="82"/>
      <c r="AJ41" s="82"/>
      <c r="AK41" s="82"/>
      <c r="AL41" s="82"/>
      <c r="AM41" s="83"/>
      <c r="AN41" s="32"/>
      <c r="AO41" s="572"/>
      <c r="AP41" s="573"/>
      <c r="AQ41" s="573"/>
      <c r="AR41" s="573"/>
      <c r="AS41" s="573"/>
      <c r="AT41" s="574"/>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row>
    <row r="42" spans="1:80" ht="15" customHeight="1">
      <c r="A42" s="32"/>
      <c r="B42" s="507"/>
      <c r="C42" s="507"/>
      <c r="D42" s="508"/>
      <c r="E42" s="552"/>
      <c r="F42" s="551"/>
      <c r="G42" s="551"/>
      <c r="H42" s="551"/>
      <c r="I42" s="551"/>
      <c r="J42" s="111"/>
      <c r="K42" s="112"/>
      <c r="L42" s="112"/>
      <c r="M42" s="112"/>
      <c r="N42" s="112"/>
      <c r="O42" s="113"/>
      <c r="P42" s="102"/>
      <c r="Q42" s="103"/>
      <c r="R42" s="103"/>
      <c r="S42" s="103"/>
      <c r="T42" s="103"/>
      <c r="U42" s="103"/>
      <c r="V42" s="102"/>
      <c r="W42" s="103" t="e">
        <f>IF(AND('Mapa final'!#REF!="Baja",'Mapa final'!#REF!="Moderado"),CONCATENATE("R6C",'Mapa final'!#REF!),"")</f>
        <v>#REF!</v>
      </c>
      <c r="X42" s="103"/>
      <c r="Y42" s="103"/>
      <c r="Z42" s="103"/>
      <c r="AA42" s="104"/>
      <c r="AB42" s="91"/>
      <c r="AC42" s="92"/>
      <c r="AD42" s="92"/>
      <c r="AE42" s="92"/>
      <c r="AF42" s="92"/>
      <c r="AG42" s="93"/>
      <c r="AH42" s="81"/>
      <c r="AI42" s="82"/>
      <c r="AJ42" s="82"/>
      <c r="AK42" s="82"/>
      <c r="AL42" s="82"/>
      <c r="AM42" s="83"/>
      <c r="AN42" s="32"/>
      <c r="AO42" s="572"/>
      <c r="AP42" s="573"/>
      <c r="AQ42" s="573"/>
      <c r="AR42" s="573"/>
      <c r="AS42" s="573"/>
      <c r="AT42" s="574"/>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row>
    <row r="43" spans="1:80" ht="36" customHeight="1">
      <c r="A43" s="32"/>
      <c r="B43" s="507"/>
      <c r="C43" s="507"/>
      <c r="D43" s="508"/>
      <c r="E43" s="552"/>
      <c r="F43" s="551"/>
      <c r="G43" s="551"/>
      <c r="H43" s="551"/>
      <c r="I43" s="551"/>
      <c r="J43" s="111"/>
      <c r="K43" s="112"/>
      <c r="L43" s="112"/>
      <c r="M43" s="112"/>
      <c r="N43" s="112"/>
      <c r="O43" s="113"/>
      <c r="P43" s="102"/>
      <c r="Q43" s="103"/>
      <c r="R43" s="103"/>
      <c r="S43" s="103" t="e">
        <f>IF(AND('Mapa final'!#REF!="Baja",'Mapa final'!#REF!="Menor"),CONCATENATE("R1C",'Mapa final'!#REF!),"")</f>
        <v>#REF!</v>
      </c>
      <c r="T43" s="103"/>
      <c r="U43" s="103"/>
      <c r="V43" s="102" t="e">
        <f>IF(AND('Mapa final'!#REF!="Baja",'Mapa final'!#REF!="Moderado"),CONCATENATE("R1C",'Mapa final'!#REF!),"")</f>
        <v>#REF!</v>
      </c>
      <c r="W43" s="103" t="e">
        <f>IF(AND('Mapa final'!#REF!="Baja",'Mapa final'!#REF!="Moderado"),CONCATENATE("R6C",'Mapa final'!#REF!),"")</f>
        <v>#REF!</v>
      </c>
      <c r="X43" s="103"/>
      <c r="Y43" s="103"/>
      <c r="Z43" s="103"/>
      <c r="AA43" s="104"/>
      <c r="AB43" s="91"/>
      <c r="AC43" s="92"/>
      <c r="AD43" s="92"/>
      <c r="AE43" s="92"/>
      <c r="AF43" s="92"/>
      <c r="AG43" s="93"/>
      <c r="AH43" s="81"/>
      <c r="AI43" s="82"/>
      <c r="AJ43" s="82"/>
      <c r="AK43" s="82"/>
      <c r="AL43" s="82"/>
      <c r="AM43" s="83"/>
      <c r="AN43" s="32"/>
      <c r="AO43" s="572"/>
      <c r="AP43" s="573"/>
      <c r="AQ43" s="573"/>
      <c r="AR43" s="573"/>
      <c r="AS43" s="573"/>
      <c r="AT43" s="574"/>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row>
    <row r="44" spans="1:80" ht="30.75" customHeight="1">
      <c r="A44" s="32"/>
      <c r="B44" s="507"/>
      <c r="C44" s="507"/>
      <c r="D44" s="508"/>
      <c r="E44" s="552"/>
      <c r="F44" s="551"/>
      <c r="G44" s="551"/>
      <c r="H44" s="551"/>
      <c r="I44" s="551"/>
      <c r="J44" s="111"/>
      <c r="K44" s="112"/>
      <c r="L44" s="112"/>
      <c r="M44" s="112"/>
      <c r="N44" s="112"/>
      <c r="O44" s="113"/>
      <c r="P44" s="102"/>
      <c r="Q44" s="103" t="e">
        <f>IF(AND('Mapa final'!#REF!="Baja",'Mapa final'!#REF!="Menor"),CONCATENATE("R1C",'Mapa final'!#REF!),"")</f>
        <v>#REF!</v>
      </c>
      <c r="R44" s="103" t="e">
        <f>IF(AND('Mapa final'!#REF!="Baja",'Mapa final'!#REF!="Menor"),CONCATENATE("R1C",'Mapa final'!#REF!),"")</f>
        <v>#REF!</v>
      </c>
      <c r="S44" s="103" t="e">
        <f>IF(AND('Mapa final'!#REF!="Baja",'Mapa final'!#REF!="Menor"),CONCATENATE("R1C",'Mapa final'!#REF!),"")</f>
        <v>#REF!</v>
      </c>
      <c r="T44" s="103"/>
      <c r="U44" s="103"/>
      <c r="V44" s="102" t="e">
        <f>IF(AND('Mapa final'!#REF!="Baja",'Mapa final'!#REF!="Moderado"),CONCATENATE("R9C",'Mapa final'!#REF!),"")</f>
        <v>#REF!</v>
      </c>
      <c r="W44" s="103" t="e">
        <f>IF(AND('Mapa final'!#REF!="Baja",'Mapa final'!#REF!="Moderado"),CONCATENATE("R9C",'Mapa final'!#REF!),"")</f>
        <v>#REF!</v>
      </c>
      <c r="X44" s="103"/>
      <c r="Y44" s="103"/>
      <c r="Z44" s="103"/>
      <c r="AA44" s="104"/>
      <c r="AB44" s="91"/>
      <c r="AC44" s="92"/>
      <c r="AD44" s="92"/>
      <c r="AE44" s="92"/>
      <c r="AF44" s="92"/>
      <c r="AG44" s="93"/>
      <c r="AH44" s="81"/>
      <c r="AI44" s="82"/>
      <c r="AJ44" s="82"/>
      <c r="AK44" s="82" t="e">
        <f>IF(AND('Mapa final'!#REF!="Baja",'Mapa final'!#REF!="Catastrófico"),CONCATENATE("R1C",'Mapa final'!#REF!),"")</f>
        <v>#REF!</v>
      </c>
      <c r="AL44" s="82"/>
      <c r="AM44" s="83"/>
      <c r="AN44" s="32"/>
      <c r="AO44" s="572"/>
      <c r="AP44" s="573"/>
      <c r="AQ44" s="573"/>
      <c r="AR44" s="573"/>
      <c r="AS44" s="573"/>
      <c r="AT44" s="574"/>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row>
    <row r="45" spans="1:80" ht="15.75" customHeight="1" thickBot="1">
      <c r="A45" s="32"/>
      <c r="B45" s="507"/>
      <c r="C45" s="507"/>
      <c r="D45" s="508"/>
      <c r="E45" s="553"/>
      <c r="F45" s="554"/>
      <c r="G45" s="554"/>
      <c r="H45" s="554"/>
      <c r="I45" s="554"/>
      <c r="J45" s="115"/>
      <c r="K45" s="116"/>
      <c r="L45" s="116"/>
      <c r="M45" s="116"/>
      <c r="N45" s="116"/>
      <c r="O45" s="117"/>
      <c r="P45" s="105"/>
      <c r="Q45" s="106"/>
      <c r="R45" s="106"/>
      <c r="S45" s="106"/>
      <c r="T45" s="106"/>
      <c r="U45" s="106"/>
      <c r="V45" s="105" t="e">
        <f>IF(AND('Mapa final'!#REF!="Baja",'Mapa final'!#REF!="Moderado"),CONCATENATE("R10C",'Mapa final'!#REF!),"")</f>
        <v>#REF!</v>
      </c>
      <c r="W45" s="106" t="e">
        <f>IF(AND('Mapa final'!#REF!="Baja",'Mapa final'!#REF!="Moderado"),CONCATENATE("R10C",'Mapa final'!#REF!),"")</f>
        <v>#REF!</v>
      </c>
      <c r="X45" s="106"/>
      <c r="Y45" s="106"/>
      <c r="Z45" s="106"/>
      <c r="AA45" s="107"/>
      <c r="AB45" s="94"/>
      <c r="AC45" s="95"/>
      <c r="AD45" s="95"/>
      <c r="AE45" s="95"/>
      <c r="AF45" s="95"/>
      <c r="AG45" s="96"/>
      <c r="AH45" s="84"/>
      <c r="AI45" s="85"/>
      <c r="AJ45" s="85"/>
      <c r="AK45" s="85"/>
      <c r="AL45" s="85"/>
      <c r="AM45" s="86"/>
      <c r="AN45" s="32"/>
      <c r="AO45" s="575"/>
      <c r="AP45" s="576"/>
      <c r="AQ45" s="576"/>
      <c r="AR45" s="576"/>
      <c r="AS45" s="576"/>
      <c r="AT45" s="577"/>
    </row>
    <row r="46" spans="1:80" ht="33" customHeight="1">
      <c r="A46" s="32"/>
      <c r="B46" s="507"/>
      <c r="C46" s="507"/>
      <c r="D46" s="508"/>
      <c r="E46" s="548" t="s">
        <v>146</v>
      </c>
      <c r="F46" s="549"/>
      <c r="G46" s="549"/>
      <c r="H46" s="549"/>
      <c r="I46" s="566"/>
      <c r="J46" s="108"/>
      <c r="K46" s="109"/>
      <c r="L46" s="109"/>
      <c r="M46" s="109"/>
      <c r="N46" s="109"/>
      <c r="O46" s="110"/>
      <c r="P46" s="108"/>
      <c r="Q46" s="109"/>
      <c r="R46" s="109"/>
      <c r="S46" s="109"/>
      <c r="T46" s="109"/>
      <c r="U46" s="109"/>
      <c r="V46" s="90"/>
      <c r="W46" s="97"/>
      <c r="X46" s="97"/>
      <c r="Y46" s="97"/>
      <c r="Z46" s="97"/>
      <c r="AA46" s="98"/>
      <c r="AB46" s="100"/>
      <c r="AC46" s="100"/>
      <c r="AD46" s="100"/>
      <c r="AE46" s="100"/>
      <c r="AF46" s="100"/>
      <c r="AG46" s="101"/>
      <c r="AH46" s="87"/>
      <c r="AI46" s="88"/>
      <c r="AJ46" s="88"/>
      <c r="AK46" s="88"/>
      <c r="AL46" s="88"/>
      <c r="AM46" s="89"/>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row>
    <row r="47" spans="1:80" ht="25.5" customHeight="1">
      <c r="A47" s="32"/>
      <c r="B47" s="507"/>
      <c r="C47" s="507"/>
      <c r="D47" s="508"/>
      <c r="E47" s="550"/>
      <c r="F47" s="551"/>
      <c r="G47" s="551"/>
      <c r="H47" s="551"/>
      <c r="I47" s="567"/>
      <c r="J47" s="111"/>
      <c r="K47" s="112"/>
      <c r="L47" s="112"/>
      <c r="M47" s="112"/>
      <c r="N47" s="112"/>
      <c r="O47" s="113"/>
      <c r="P47" s="111"/>
      <c r="Q47" s="112"/>
      <c r="R47" s="112"/>
      <c r="S47" s="112"/>
      <c r="T47" s="112"/>
      <c r="U47" s="112"/>
      <c r="V47" s="102"/>
      <c r="W47" s="103"/>
      <c r="X47" s="103"/>
      <c r="Y47" s="103"/>
      <c r="Z47" s="103"/>
      <c r="AA47" s="104" t="e">
        <f>IF(AND('Mapa final'!#REF!="Muy Baja",'Mapa final'!#REF!="Moderado"),CONCATENATE("R2C",'Mapa final'!#REF!),"")</f>
        <v>#REF!</v>
      </c>
      <c r="AB47" s="92"/>
      <c r="AC47" s="92"/>
      <c r="AD47" s="92"/>
      <c r="AE47" s="92"/>
      <c r="AF47" s="92"/>
      <c r="AG47" s="93"/>
      <c r="AH47" s="81"/>
      <c r="AI47" s="82"/>
      <c r="AJ47" s="82"/>
      <c r="AK47" s="82"/>
      <c r="AL47" s="82"/>
      <c r="AM47" s="83"/>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row>
    <row r="48" spans="1:80" ht="25.5" customHeight="1">
      <c r="A48" s="32"/>
      <c r="B48" s="507"/>
      <c r="C48" s="507"/>
      <c r="D48" s="508"/>
      <c r="E48" s="550"/>
      <c r="F48" s="551"/>
      <c r="G48" s="551"/>
      <c r="H48" s="551"/>
      <c r="I48" s="567"/>
      <c r="J48" s="111"/>
      <c r="K48" s="112"/>
      <c r="L48" s="112"/>
      <c r="M48" s="112"/>
      <c r="N48" s="112"/>
      <c r="O48" s="113"/>
      <c r="P48" s="111"/>
      <c r="Q48" s="112"/>
      <c r="R48" s="112"/>
      <c r="S48" s="112"/>
      <c r="T48" s="112"/>
      <c r="U48" s="112"/>
      <c r="V48" s="102"/>
      <c r="W48" s="103"/>
      <c r="X48" s="103"/>
      <c r="Y48" s="103"/>
      <c r="Z48" s="103"/>
      <c r="AA48" s="104"/>
      <c r="AB48" s="92"/>
      <c r="AC48" s="92"/>
      <c r="AD48" s="92"/>
      <c r="AE48" s="92"/>
      <c r="AF48" s="92"/>
      <c r="AG48" s="93"/>
      <c r="AH48" s="81"/>
      <c r="AI48" s="82"/>
      <c r="AJ48" s="82"/>
      <c r="AK48" s="82"/>
      <c r="AL48" s="82"/>
      <c r="AM48" s="83"/>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row>
    <row r="49" spans="1:80" ht="15" customHeight="1">
      <c r="A49" s="32"/>
      <c r="B49" s="507"/>
      <c r="C49" s="507"/>
      <c r="D49" s="508"/>
      <c r="E49" s="552"/>
      <c r="F49" s="551"/>
      <c r="G49" s="551"/>
      <c r="H49" s="551"/>
      <c r="I49" s="567"/>
      <c r="J49" s="111"/>
      <c r="K49" s="112"/>
      <c r="L49" s="112"/>
      <c r="M49" s="112"/>
      <c r="N49" s="112"/>
      <c r="O49" s="113"/>
      <c r="P49" s="111"/>
      <c r="Q49" s="112"/>
      <c r="R49" s="112"/>
      <c r="S49" s="112"/>
      <c r="T49" s="112"/>
      <c r="U49" s="112"/>
      <c r="V49" s="102"/>
      <c r="W49" s="103"/>
      <c r="X49" s="103"/>
      <c r="Y49" s="103"/>
      <c r="Z49" s="103"/>
      <c r="AA49" s="104"/>
      <c r="AB49" s="92"/>
      <c r="AC49" s="92"/>
      <c r="AD49" s="92"/>
      <c r="AE49" s="92"/>
      <c r="AF49" s="92"/>
      <c r="AG49" s="93"/>
      <c r="AH49" s="81"/>
      <c r="AI49" s="82"/>
      <c r="AJ49" s="82"/>
      <c r="AK49" s="82"/>
      <c r="AL49" s="82"/>
      <c r="AM49" s="83"/>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row>
    <row r="50" spans="1:80" ht="15" customHeight="1">
      <c r="A50" s="32"/>
      <c r="B50" s="507"/>
      <c r="C50" s="507"/>
      <c r="D50" s="508"/>
      <c r="E50" s="552"/>
      <c r="F50" s="551"/>
      <c r="G50" s="551"/>
      <c r="H50" s="551"/>
      <c r="I50" s="567"/>
      <c r="J50" s="111"/>
      <c r="K50" s="112"/>
      <c r="L50" s="112"/>
      <c r="M50" s="112"/>
      <c r="N50" s="112"/>
      <c r="O50" s="113"/>
      <c r="P50" s="111"/>
      <c r="Q50" s="112"/>
      <c r="R50" s="112"/>
      <c r="S50" s="112"/>
      <c r="T50" s="112"/>
      <c r="U50" s="112"/>
      <c r="V50" s="102" t="e">
        <f>IF(AND('Mapa final'!#REF!="Muy Baja",'Mapa final'!#REF!="Moderado"),CONCATENATE("R5C",'Mapa final'!#REF!),"")</f>
        <v>#REF!</v>
      </c>
      <c r="W50" s="103"/>
      <c r="X50" s="103"/>
      <c r="Y50" s="103"/>
      <c r="Z50" s="103"/>
      <c r="AA50" s="104"/>
      <c r="AB50" s="92"/>
      <c r="AC50" s="92"/>
      <c r="AD50" s="92"/>
      <c r="AE50" s="92"/>
      <c r="AF50" s="92"/>
      <c r="AG50" s="93"/>
      <c r="AH50" s="81"/>
      <c r="AI50" s="82"/>
      <c r="AJ50" s="82"/>
      <c r="AK50" s="82"/>
      <c r="AL50" s="82"/>
      <c r="AM50" s="83"/>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row>
    <row r="51" spans="1:80" ht="15" customHeight="1">
      <c r="A51" s="32"/>
      <c r="B51" s="507"/>
      <c r="C51" s="507"/>
      <c r="D51" s="508"/>
      <c r="E51" s="552"/>
      <c r="F51" s="551"/>
      <c r="G51" s="551"/>
      <c r="H51" s="551"/>
      <c r="I51" s="567"/>
      <c r="J51" s="111"/>
      <c r="K51" s="112"/>
      <c r="L51" s="112"/>
      <c r="M51" s="112"/>
      <c r="N51" s="112"/>
      <c r="O51" s="113"/>
      <c r="P51" s="111"/>
      <c r="Q51" s="112"/>
      <c r="R51" s="112"/>
      <c r="S51" s="112"/>
      <c r="T51" s="112"/>
      <c r="U51" s="112"/>
      <c r="V51" s="102" t="e">
        <f>IF(AND('Mapa final'!#REF!="Muy Baja",'Mapa final'!#REF!="Moderado"),CONCATENATE("R6C",'Mapa final'!#REF!),"")</f>
        <v>#REF!</v>
      </c>
      <c r="W51" s="103"/>
      <c r="X51" s="103"/>
      <c r="Y51" s="103"/>
      <c r="Z51" s="103"/>
      <c r="AA51" s="104"/>
      <c r="AB51" s="92"/>
      <c r="AC51" s="92"/>
      <c r="AD51" s="92"/>
      <c r="AE51" s="92"/>
      <c r="AF51" s="92"/>
      <c r="AG51" s="93"/>
      <c r="AH51" s="81"/>
      <c r="AI51" s="82"/>
      <c r="AJ51" s="82"/>
      <c r="AK51" s="82"/>
      <c r="AL51" s="82"/>
      <c r="AM51" s="83"/>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row>
    <row r="52" spans="1:80" ht="15" customHeight="1">
      <c r="A52" s="32"/>
      <c r="B52" s="507"/>
      <c r="C52" s="507"/>
      <c r="D52" s="508"/>
      <c r="E52" s="552"/>
      <c r="F52" s="551"/>
      <c r="G52" s="551"/>
      <c r="H52" s="551"/>
      <c r="I52" s="567"/>
      <c r="J52" s="111"/>
      <c r="K52" s="112"/>
      <c r="L52" s="112"/>
      <c r="M52" s="112"/>
      <c r="N52" s="112"/>
      <c r="O52" s="113"/>
      <c r="P52" s="111"/>
      <c r="Q52" s="112"/>
      <c r="R52" s="112"/>
      <c r="S52" s="112"/>
      <c r="T52" s="112"/>
      <c r="U52" s="112"/>
      <c r="V52" s="102" t="e">
        <f>IF(AND('Mapa final'!#REF!="Muy Baja",'Mapa final'!#REF!="Moderado"),CONCATENATE("R7C",'Mapa final'!#REF!),"")</f>
        <v>#REF!</v>
      </c>
      <c r="W52" s="103"/>
      <c r="X52" s="103"/>
      <c r="Y52" s="103"/>
      <c r="Z52" s="103"/>
      <c r="AA52" s="104"/>
      <c r="AB52" s="92"/>
      <c r="AC52" s="92"/>
      <c r="AD52" s="92"/>
      <c r="AE52" s="92"/>
      <c r="AF52" s="92"/>
      <c r="AG52" s="93"/>
      <c r="AH52" s="81"/>
      <c r="AI52" s="82"/>
      <c r="AJ52" s="82"/>
      <c r="AK52" s="82"/>
      <c r="AL52" s="82"/>
      <c r="AM52" s="83"/>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row>
    <row r="53" spans="1:80" ht="15" customHeight="1">
      <c r="A53" s="32"/>
      <c r="B53" s="507"/>
      <c r="C53" s="507"/>
      <c r="D53" s="508"/>
      <c r="E53" s="552"/>
      <c r="F53" s="551"/>
      <c r="G53" s="551"/>
      <c r="H53" s="551"/>
      <c r="I53" s="567"/>
      <c r="J53" s="111"/>
      <c r="K53" s="112"/>
      <c r="L53" s="112"/>
      <c r="M53" s="112"/>
      <c r="N53" s="112"/>
      <c r="O53" s="113"/>
      <c r="P53" s="111"/>
      <c r="Q53" s="112"/>
      <c r="R53" s="112"/>
      <c r="S53" s="112"/>
      <c r="T53" s="112"/>
      <c r="U53" s="112"/>
      <c r="V53" s="102" t="e">
        <f>IF(AND('Mapa final'!#REF!="Muy Baja",'Mapa final'!#REF!="Moderado"),CONCATENATE("R8C",'Mapa final'!#REF!),"")</f>
        <v>#REF!</v>
      </c>
      <c r="W53" s="103"/>
      <c r="X53" s="103"/>
      <c r="Y53" s="103"/>
      <c r="Z53" s="103"/>
      <c r="AA53" s="104"/>
      <c r="AB53" s="92"/>
      <c r="AC53" s="92"/>
      <c r="AD53" s="92"/>
      <c r="AE53" s="92"/>
      <c r="AF53" s="92"/>
      <c r="AG53" s="93"/>
      <c r="AH53" s="81"/>
      <c r="AI53" s="82"/>
      <c r="AJ53" s="82"/>
      <c r="AK53" s="82"/>
      <c r="AL53" s="82"/>
      <c r="AM53" s="83"/>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row>
    <row r="54" spans="1:80" ht="26.25" customHeight="1">
      <c r="A54" s="32"/>
      <c r="B54" s="507"/>
      <c r="C54" s="507"/>
      <c r="D54" s="508"/>
      <c r="E54" s="552"/>
      <c r="F54" s="551"/>
      <c r="G54" s="551"/>
      <c r="H54" s="551"/>
      <c r="I54" s="567"/>
      <c r="J54" s="111" t="e">
        <f>IF(AND('Mapa final'!#REF!="Muy Baja",'Mapa final'!#REF!="Leve"),CONCATENATE("R9C",'Mapa final'!#REF!),"")</f>
        <v>#REF!</v>
      </c>
      <c r="K54" s="112" t="e">
        <f>IF(AND('Mapa final'!#REF!="Muy Baja",'Mapa final'!#REF!="Leve"),CONCATENATE("R9C",'Mapa final'!#REF!),"")</f>
        <v>#REF!</v>
      </c>
      <c r="L54" s="112"/>
      <c r="M54" s="112"/>
      <c r="N54" s="112"/>
      <c r="O54" s="113"/>
      <c r="P54" s="111" t="e">
        <f>IF(AND('Mapa final'!#REF!="Muy Baja",'Mapa final'!#REF!="Menor"),CONCATENATE("R9C",'Mapa final'!#REF!),"")</f>
        <v>#REF!</v>
      </c>
      <c r="Q54" s="112"/>
      <c r="R54" s="112"/>
      <c r="S54" s="112"/>
      <c r="T54" s="112" t="e">
        <f>IF(AND('Mapa final'!#REF!="Muy Baja",'Mapa final'!#REF!="Menor"),CONCATENATE("R2C",'Mapa final'!#REF!),"")</f>
        <v>#REF!</v>
      </c>
      <c r="U54" s="112"/>
      <c r="V54" s="102" t="e">
        <f>IF(AND('Mapa final'!#REF!="Muy Baja",'Mapa final'!#REF!="Moderado"),CONCATENATE("R9C",'Mapa final'!#REF!),"")</f>
        <v>#REF!</v>
      </c>
      <c r="W54" s="103"/>
      <c r="X54" s="103"/>
      <c r="Y54" s="103"/>
      <c r="Z54" s="103" t="e">
        <f>IF(AND('Mapa final'!#REF!="Baja",'Mapa final'!#REF!="Moderado"),CONCATENATE("R4C",'Mapa final'!#REF!),"")</f>
        <v>#REF!</v>
      </c>
      <c r="AA54" s="104"/>
      <c r="AB54" s="92"/>
      <c r="AC54" s="92"/>
      <c r="AD54" s="92"/>
      <c r="AE54" s="92"/>
      <c r="AF54" s="92"/>
      <c r="AG54" s="93"/>
      <c r="AH54" s="81"/>
      <c r="AI54" s="82"/>
      <c r="AJ54" s="82"/>
      <c r="AK54" s="82"/>
      <c r="AL54" s="82"/>
      <c r="AM54" s="83"/>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row>
    <row r="55" spans="1:80" ht="33.75" customHeight="1" thickBot="1">
      <c r="A55" s="32"/>
      <c r="B55" s="507"/>
      <c r="C55" s="507"/>
      <c r="D55" s="508"/>
      <c r="E55" s="553"/>
      <c r="F55" s="554"/>
      <c r="G55" s="554"/>
      <c r="H55" s="554"/>
      <c r="I55" s="568"/>
      <c r="J55" s="115" t="e">
        <f>IF(AND('Mapa final'!#REF!="Muy Baja",'Mapa final'!#REF!="Leve"),CONCATENATE("R2C",'Mapa final'!#REF!),"")</f>
        <v>#REF!</v>
      </c>
      <c r="K55" s="116" t="e">
        <f>IF(AND('Mapa final'!#REF!="Muy Baja",'Mapa final'!#REF!="Leve"),CONCATENATE("R10C",'Mapa final'!#REF!),"")</f>
        <v>#REF!</v>
      </c>
      <c r="L55" s="116"/>
      <c r="M55" s="116"/>
      <c r="N55" s="116"/>
      <c r="O55" s="117"/>
      <c r="P55" s="115" t="e">
        <f>IF(AND('Mapa final'!#REF!="Muy Baja",'Mapa final'!#REF!="Menor"),CONCATENATE("R10C",'Mapa final'!#REF!),"")</f>
        <v>#REF!</v>
      </c>
      <c r="Q55" s="116" t="e">
        <f>IF(AND('Mapa final'!#REF!="Muy Baja",'Mapa final'!#REF!="Menor"),CONCATENATE("R10C",'Mapa final'!#REF!),"")</f>
        <v>#REF!</v>
      </c>
      <c r="R55" s="116"/>
      <c r="S55" s="118" t="e">
        <f>IF(AND('Mapa final'!#REF!="Muy Baja",'Mapa final'!#REF!="Menor"),CONCATENATE("R2C",'Mapa final'!#REF!),"")</f>
        <v>#REF!</v>
      </c>
      <c r="T55" s="118" t="e">
        <f>IF(AND('Mapa final'!#REF!="Muy Baja",'Mapa final'!#REF!="Menor"),CONCATENATE("R2C",'Mapa final'!#REF!),"")</f>
        <v>#REF!</v>
      </c>
      <c r="U55" s="112"/>
      <c r="V55" s="105" t="e">
        <f>IF(AND('Mapa final'!#REF!="Muy Baja",'Mapa final'!#REF!="Moderado"),CONCATENATE("R10C",'Mapa final'!#REF!),"")</f>
        <v>#REF!</v>
      </c>
      <c r="W55" s="106"/>
      <c r="X55" s="106"/>
      <c r="Y55" s="106"/>
      <c r="Z55" s="106"/>
      <c r="AA55" s="107" t="e">
        <f>IF(AND('Mapa final'!#REF!="Muy Baja",'Mapa final'!#REF!="Moderado"),CONCATENATE("R1C",'Mapa final'!#REF!),"")</f>
        <v>#REF!</v>
      </c>
      <c r="AB55" s="95"/>
      <c r="AC55" s="95"/>
      <c r="AD55" s="95"/>
      <c r="AE55" s="95"/>
      <c r="AF55" s="95"/>
      <c r="AG55" s="96"/>
      <c r="AH55" s="84"/>
      <c r="AI55" s="85"/>
      <c r="AJ55" s="85"/>
      <c r="AK55" s="85"/>
      <c r="AL55" s="85"/>
      <c r="AM55" s="86"/>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row>
    <row r="56" spans="1:80">
      <c r="A56" s="32"/>
      <c r="B56" s="32"/>
      <c r="C56" s="32"/>
      <c r="D56" s="32"/>
      <c r="E56" s="32"/>
      <c r="F56" s="32"/>
      <c r="G56" s="32"/>
      <c r="H56" s="32"/>
      <c r="I56" s="32"/>
      <c r="J56" s="548" t="s">
        <v>147</v>
      </c>
      <c r="K56" s="549"/>
      <c r="L56" s="549"/>
      <c r="M56" s="549"/>
      <c r="N56" s="549"/>
      <c r="O56" s="566"/>
      <c r="P56" s="548" t="s">
        <v>148</v>
      </c>
      <c r="Q56" s="549"/>
      <c r="R56" s="549"/>
      <c r="S56" s="549"/>
      <c r="T56" s="549"/>
      <c r="U56" s="566"/>
      <c r="V56" s="550" t="s">
        <v>149</v>
      </c>
      <c r="W56" s="551"/>
      <c r="X56" s="551"/>
      <c r="Y56" s="551"/>
      <c r="Z56" s="551"/>
      <c r="AA56" s="567"/>
      <c r="AB56" s="548" t="s">
        <v>150</v>
      </c>
      <c r="AC56" s="587"/>
      <c r="AD56" s="549"/>
      <c r="AE56" s="549"/>
      <c r="AF56" s="549"/>
      <c r="AG56" s="566"/>
      <c r="AH56" s="548" t="s">
        <v>151</v>
      </c>
      <c r="AI56" s="549"/>
      <c r="AJ56" s="549"/>
      <c r="AK56" s="549"/>
      <c r="AL56" s="549"/>
      <c r="AM56" s="566"/>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row>
    <row r="57" spans="1:80">
      <c r="A57" s="32"/>
      <c r="B57" s="32"/>
      <c r="C57" s="32"/>
      <c r="D57" s="32"/>
      <c r="E57" s="32"/>
      <c r="F57" s="32"/>
      <c r="G57" s="32"/>
      <c r="H57" s="32"/>
      <c r="I57" s="32"/>
      <c r="J57" s="552"/>
      <c r="K57" s="551"/>
      <c r="L57" s="551"/>
      <c r="M57" s="551"/>
      <c r="N57" s="551"/>
      <c r="O57" s="567"/>
      <c r="P57" s="552"/>
      <c r="Q57" s="551"/>
      <c r="R57" s="551"/>
      <c r="S57" s="551"/>
      <c r="T57" s="551"/>
      <c r="U57" s="567"/>
      <c r="V57" s="552"/>
      <c r="W57" s="551"/>
      <c r="X57" s="551"/>
      <c r="Y57" s="551"/>
      <c r="Z57" s="551"/>
      <c r="AA57" s="567"/>
      <c r="AB57" s="552"/>
      <c r="AC57" s="551"/>
      <c r="AD57" s="551"/>
      <c r="AE57" s="551"/>
      <c r="AF57" s="551"/>
      <c r="AG57" s="567"/>
      <c r="AH57" s="552"/>
      <c r="AI57" s="551"/>
      <c r="AJ57" s="551"/>
      <c r="AK57" s="551"/>
      <c r="AL57" s="551"/>
      <c r="AM57" s="567"/>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row>
    <row r="58" spans="1:80">
      <c r="A58" s="32"/>
      <c r="B58" s="32"/>
      <c r="C58" s="32"/>
      <c r="D58" s="32"/>
      <c r="E58" s="32"/>
      <c r="F58" s="32"/>
      <c r="G58" s="32"/>
      <c r="H58" s="32"/>
      <c r="I58" s="32"/>
      <c r="J58" s="552"/>
      <c r="K58" s="551"/>
      <c r="L58" s="551"/>
      <c r="M58" s="551"/>
      <c r="N58" s="551"/>
      <c r="O58" s="567"/>
      <c r="P58" s="552"/>
      <c r="Q58" s="551"/>
      <c r="R58" s="551"/>
      <c r="S58" s="551"/>
      <c r="T58" s="551"/>
      <c r="U58" s="567"/>
      <c r="V58" s="552"/>
      <c r="W58" s="551"/>
      <c r="X58" s="551"/>
      <c r="Y58" s="551"/>
      <c r="Z58" s="551"/>
      <c r="AA58" s="567"/>
      <c r="AB58" s="552"/>
      <c r="AC58" s="551"/>
      <c r="AD58" s="551"/>
      <c r="AE58" s="551"/>
      <c r="AF58" s="551"/>
      <c r="AG58" s="567"/>
      <c r="AH58" s="552"/>
      <c r="AI58" s="551"/>
      <c r="AJ58" s="551"/>
      <c r="AK58" s="551"/>
      <c r="AL58" s="551"/>
      <c r="AM58" s="567"/>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row>
    <row r="59" spans="1:80">
      <c r="A59" s="32"/>
      <c r="B59" s="32"/>
      <c r="C59" s="32"/>
      <c r="D59" s="32"/>
      <c r="E59" s="32"/>
      <c r="F59" s="32"/>
      <c r="G59" s="32"/>
      <c r="H59" s="32"/>
      <c r="I59" s="32"/>
      <c r="J59" s="552"/>
      <c r="K59" s="551"/>
      <c r="L59" s="551"/>
      <c r="M59" s="551"/>
      <c r="N59" s="551"/>
      <c r="O59" s="567"/>
      <c r="P59" s="552"/>
      <c r="Q59" s="551"/>
      <c r="R59" s="551"/>
      <c r="S59" s="551"/>
      <c r="T59" s="551"/>
      <c r="U59" s="567"/>
      <c r="V59" s="552"/>
      <c r="W59" s="551"/>
      <c r="X59" s="551"/>
      <c r="Y59" s="551"/>
      <c r="Z59" s="551"/>
      <c r="AA59" s="567"/>
      <c r="AB59" s="552"/>
      <c r="AC59" s="551"/>
      <c r="AD59" s="551"/>
      <c r="AE59" s="551"/>
      <c r="AF59" s="551"/>
      <c r="AG59" s="567"/>
      <c r="AH59" s="552"/>
      <c r="AI59" s="551"/>
      <c r="AJ59" s="551"/>
      <c r="AK59" s="551"/>
      <c r="AL59" s="551"/>
      <c r="AM59" s="567"/>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row>
    <row r="60" spans="1:80">
      <c r="A60" s="32"/>
      <c r="B60" s="32"/>
      <c r="C60" s="32"/>
      <c r="D60" s="32"/>
      <c r="E60" s="32"/>
      <c r="F60" s="32"/>
      <c r="G60" s="32"/>
      <c r="H60" s="32"/>
      <c r="I60" s="32"/>
      <c r="J60" s="552"/>
      <c r="K60" s="551"/>
      <c r="L60" s="551"/>
      <c r="M60" s="551"/>
      <c r="N60" s="551"/>
      <c r="O60" s="567"/>
      <c r="P60" s="552"/>
      <c r="Q60" s="551"/>
      <c r="R60" s="551"/>
      <c r="S60" s="551"/>
      <c r="T60" s="551"/>
      <c r="U60" s="567"/>
      <c r="V60" s="552"/>
      <c r="W60" s="551"/>
      <c r="X60" s="551"/>
      <c r="Y60" s="551"/>
      <c r="Z60" s="551"/>
      <c r="AA60" s="567"/>
      <c r="AB60" s="552"/>
      <c r="AC60" s="551"/>
      <c r="AD60" s="551"/>
      <c r="AE60" s="551"/>
      <c r="AF60" s="551"/>
      <c r="AG60" s="567"/>
      <c r="AH60" s="552"/>
      <c r="AI60" s="551"/>
      <c r="AJ60" s="551"/>
      <c r="AK60" s="551"/>
      <c r="AL60" s="551"/>
      <c r="AM60" s="567"/>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row>
    <row r="61" spans="1:80" ht="16" thickBot="1">
      <c r="A61" s="32"/>
      <c r="B61" s="32"/>
      <c r="C61" s="32"/>
      <c r="D61" s="32"/>
      <c r="E61" s="32"/>
      <c r="F61" s="32"/>
      <c r="G61" s="32"/>
      <c r="H61" s="32"/>
      <c r="I61" s="32"/>
      <c r="J61" s="553"/>
      <c r="K61" s="554"/>
      <c r="L61" s="554"/>
      <c r="M61" s="554"/>
      <c r="N61" s="554"/>
      <c r="O61" s="568"/>
      <c r="P61" s="553"/>
      <c r="Q61" s="554"/>
      <c r="R61" s="554"/>
      <c r="S61" s="554"/>
      <c r="T61" s="554"/>
      <c r="U61" s="568"/>
      <c r="V61" s="553"/>
      <c r="W61" s="554"/>
      <c r="X61" s="554"/>
      <c r="Y61" s="554"/>
      <c r="Z61" s="554"/>
      <c r="AA61" s="568"/>
      <c r="AB61" s="553"/>
      <c r="AC61" s="554"/>
      <c r="AD61" s="554"/>
      <c r="AE61" s="554"/>
      <c r="AF61" s="554"/>
      <c r="AG61" s="568"/>
      <c r="AH61" s="553"/>
      <c r="AI61" s="554"/>
      <c r="AJ61" s="554"/>
      <c r="AK61" s="554"/>
      <c r="AL61" s="554"/>
      <c r="AM61" s="568"/>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row>
    <row r="62" spans="1:80">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80" ht="15" customHeight="1">
      <c r="A63" s="3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2"/>
      <c r="AV63" s="32"/>
      <c r="AW63" s="32"/>
      <c r="AX63" s="32"/>
      <c r="AY63" s="32"/>
      <c r="AZ63" s="32"/>
      <c r="BA63" s="32"/>
      <c r="BB63" s="32"/>
      <c r="BC63" s="32"/>
      <c r="BD63" s="32"/>
      <c r="BE63" s="32"/>
      <c r="BF63" s="32"/>
      <c r="BG63" s="32"/>
      <c r="BH63" s="32"/>
    </row>
    <row r="64" spans="1:80" ht="15" customHeight="1">
      <c r="A64" s="32"/>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2"/>
      <c r="AV64" s="32"/>
      <c r="AW64" s="32"/>
      <c r="AX64" s="32"/>
      <c r="AY64" s="32"/>
      <c r="AZ64" s="32"/>
      <c r="BA64" s="32"/>
      <c r="BB64" s="32"/>
      <c r="BC64" s="32"/>
      <c r="BD64" s="32"/>
      <c r="BE64" s="32"/>
      <c r="BF64" s="32"/>
      <c r="BG64" s="32"/>
      <c r="BH64" s="32"/>
    </row>
    <row r="65" spans="1:60">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c r="A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c r="A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c r="A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c r="A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c r="A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c r="A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c r="A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c r="A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c r="A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c r="A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c r="A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c r="A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c r="A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c r="A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c r="A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c r="A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c r="A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c r="A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c r="A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c r="A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c r="A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c r="A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c r="A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c r="A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c r="A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c r="A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c r="A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c r="A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c r="A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c r="A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c r="A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c r="A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c r="A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c r="A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c r="A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c r="A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c r="A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c r="A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c r="A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c r="A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c r="A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c r="A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c r="A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c r="A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c r="A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c r="A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c r="A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c r="A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c r="A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c r="A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c r="A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c r="A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c r="A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c r="A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c r="A245" s="32"/>
    </row>
    <row r="246" spans="1:60">
      <c r="A246" s="32"/>
    </row>
    <row r="247" spans="1:60">
      <c r="A247" s="32"/>
    </row>
    <row r="248" spans="1:60">
      <c r="A248" s="32"/>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D5" sqref="D5"/>
    </sheetView>
  </sheetViews>
  <sheetFormatPr baseColWidth="10" defaultColWidth="11.5" defaultRowHeight="15"/>
  <cols>
    <col min="2" max="2" width="24.1640625" customWidth="1"/>
    <col min="3" max="3" width="70.1640625" customWidth="1"/>
    <col min="4" max="4" width="29.83203125" customWidth="1"/>
  </cols>
  <sheetData>
    <row r="1" spans="1:37" ht="23">
      <c r="A1" s="32"/>
      <c r="B1" s="588" t="s">
        <v>153</v>
      </c>
      <c r="C1" s="588"/>
      <c r="D1" s="588"/>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7" ht="26">
      <c r="A3" s="32"/>
      <c r="B3" s="3"/>
      <c r="C3" s="4" t="s">
        <v>154</v>
      </c>
      <c r="D3" s="4" t="s">
        <v>138</v>
      </c>
      <c r="E3" s="32"/>
      <c r="F3" s="32"/>
      <c r="G3" s="32"/>
      <c r="H3" s="32"/>
      <c r="I3" s="32"/>
      <c r="J3" s="32"/>
      <c r="K3" s="32"/>
      <c r="L3" s="32"/>
      <c r="M3" s="32"/>
      <c r="N3" s="32"/>
      <c r="O3" s="32"/>
      <c r="P3" s="32"/>
      <c r="Q3" s="32"/>
      <c r="R3" s="32"/>
      <c r="S3" s="32"/>
      <c r="T3" s="32"/>
      <c r="U3" s="32"/>
      <c r="V3" s="32"/>
      <c r="W3" s="32"/>
      <c r="X3" s="32"/>
      <c r="Y3" s="32"/>
      <c r="Z3" s="32"/>
      <c r="AA3" s="32"/>
      <c r="AB3" s="32"/>
      <c r="AC3" s="32"/>
      <c r="AD3" s="32"/>
      <c r="AE3" s="32"/>
    </row>
    <row r="4" spans="1:37" ht="52">
      <c r="A4" s="32"/>
      <c r="B4" s="5" t="s">
        <v>155</v>
      </c>
      <c r="C4" s="6" t="s">
        <v>156</v>
      </c>
      <c r="D4" s="7">
        <v>0.2</v>
      </c>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7" ht="52">
      <c r="A5" s="32"/>
      <c r="B5" s="8" t="s">
        <v>130</v>
      </c>
      <c r="C5" s="9" t="s">
        <v>157</v>
      </c>
      <c r="D5" s="10">
        <v>0.4</v>
      </c>
      <c r="E5" s="32"/>
      <c r="F5" s="32"/>
      <c r="G5" s="32"/>
      <c r="H5" s="32"/>
      <c r="I5" s="32"/>
      <c r="J5" s="32"/>
      <c r="K5" s="32"/>
      <c r="L5" s="32"/>
      <c r="M5" s="32"/>
      <c r="N5" s="32"/>
      <c r="O5" s="32"/>
      <c r="P5" s="32"/>
      <c r="Q5" s="32"/>
      <c r="R5" s="32"/>
      <c r="S5" s="32"/>
      <c r="T5" s="32"/>
      <c r="U5" s="32"/>
      <c r="V5" s="32"/>
      <c r="W5" s="32"/>
      <c r="X5" s="32"/>
      <c r="Y5" s="32"/>
      <c r="Z5" s="32"/>
      <c r="AA5" s="32"/>
      <c r="AB5" s="32"/>
      <c r="AC5" s="32"/>
      <c r="AD5" s="32"/>
      <c r="AE5" s="32"/>
    </row>
    <row r="6" spans="1:37" ht="52">
      <c r="A6" s="32"/>
      <c r="B6" s="11" t="s">
        <v>158</v>
      </c>
      <c r="C6" s="9" t="s">
        <v>159</v>
      </c>
      <c r="D6" s="10">
        <v>0.6</v>
      </c>
      <c r="E6" s="32"/>
      <c r="F6" s="32"/>
      <c r="G6" s="32"/>
      <c r="H6" s="32"/>
      <c r="I6" s="32"/>
      <c r="J6" s="32"/>
      <c r="K6" s="32"/>
      <c r="L6" s="32"/>
      <c r="M6" s="32"/>
      <c r="N6" s="32"/>
      <c r="O6" s="32"/>
      <c r="P6" s="32"/>
      <c r="Q6" s="32"/>
      <c r="R6" s="32"/>
      <c r="S6" s="32"/>
      <c r="T6" s="32"/>
      <c r="U6" s="32"/>
      <c r="V6" s="32"/>
      <c r="W6" s="32"/>
      <c r="X6" s="32"/>
      <c r="Y6" s="32"/>
      <c r="Z6" s="32"/>
      <c r="AA6" s="32"/>
      <c r="AB6" s="32"/>
      <c r="AC6" s="32"/>
      <c r="AD6" s="32"/>
      <c r="AE6" s="32"/>
    </row>
    <row r="7" spans="1:37" ht="52">
      <c r="A7" s="32"/>
      <c r="B7" s="12" t="s">
        <v>160</v>
      </c>
      <c r="C7" s="9" t="s">
        <v>161</v>
      </c>
      <c r="D7" s="10">
        <v>0.8</v>
      </c>
      <c r="E7" s="32"/>
      <c r="F7" s="32"/>
      <c r="G7" s="32"/>
      <c r="H7" s="32"/>
      <c r="I7" s="32"/>
      <c r="J7" s="32"/>
      <c r="K7" s="32"/>
      <c r="L7" s="32"/>
      <c r="M7" s="32"/>
      <c r="N7" s="32"/>
      <c r="O7" s="32"/>
      <c r="P7" s="32"/>
      <c r="Q7" s="32"/>
      <c r="R7" s="32"/>
      <c r="S7" s="32"/>
      <c r="T7" s="32"/>
      <c r="U7" s="32"/>
      <c r="V7" s="32"/>
      <c r="W7" s="32"/>
      <c r="X7" s="32"/>
      <c r="Y7" s="32"/>
      <c r="Z7" s="32"/>
      <c r="AA7" s="32"/>
      <c r="AB7" s="32"/>
      <c r="AC7" s="32"/>
      <c r="AD7" s="32"/>
      <c r="AE7" s="32"/>
    </row>
    <row r="8" spans="1:37" ht="52">
      <c r="A8" s="32"/>
      <c r="B8" s="13" t="s">
        <v>162</v>
      </c>
      <c r="C8" s="9" t="s">
        <v>163</v>
      </c>
      <c r="D8" s="10">
        <v>1</v>
      </c>
      <c r="E8" s="32"/>
      <c r="F8" s="32"/>
      <c r="G8" s="32"/>
      <c r="H8" s="32"/>
      <c r="I8" s="32"/>
      <c r="J8" s="32"/>
      <c r="K8" s="32"/>
      <c r="L8" s="32"/>
      <c r="M8" s="32"/>
      <c r="N8" s="32"/>
      <c r="O8" s="32"/>
      <c r="P8" s="32"/>
      <c r="Q8" s="32"/>
      <c r="R8" s="32"/>
      <c r="S8" s="32"/>
      <c r="T8" s="32"/>
      <c r="U8" s="32"/>
      <c r="V8" s="32"/>
      <c r="W8" s="32"/>
      <c r="X8" s="32"/>
      <c r="Y8" s="32"/>
      <c r="Z8" s="32"/>
      <c r="AA8" s="32"/>
      <c r="AB8" s="32"/>
      <c r="AC8" s="32"/>
      <c r="AD8" s="32"/>
      <c r="AE8" s="32"/>
    </row>
    <row r="9" spans="1:37">
      <c r="A9" s="32"/>
      <c r="B9" s="56"/>
      <c r="C9" s="56"/>
      <c r="D9" s="56"/>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row>
    <row r="10" spans="1:37">
      <c r="A10" s="32"/>
      <c r="B10" s="57"/>
      <c r="C10" s="56"/>
      <c r="D10" s="56"/>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row>
    <row r="11" spans="1:37">
      <c r="A11" s="32"/>
      <c r="B11" s="56"/>
      <c r="C11" s="56"/>
      <c r="D11" s="56"/>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row>
    <row r="12" spans="1:37">
      <c r="A12" s="32"/>
      <c r="B12" s="56"/>
      <c r="C12" s="56"/>
      <c r="D12" s="56"/>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row>
    <row r="13" spans="1:37">
      <c r="A13" s="32"/>
      <c r="B13" s="56"/>
      <c r="C13" s="56"/>
      <c r="D13" s="56"/>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1:37">
      <c r="A14" s="32"/>
      <c r="B14" s="56"/>
      <c r="C14" s="56"/>
      <c r="D14" s="56"/>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1:37">
      <c r="A15" s="32"/>
      <c r="B15" s="56"/>
      <c r="C15" s="56"/>
      <c r="D15" s="56"/>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row>
    <row r="16" spans="1:37">
      <c r="A16" s="32"/>
      <c r="B16" s="56"/>
      <c r="C16" s="56"/>
      <c r="D16" s="56"/>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row>
    <row r="17" spans="1:37">
      <c r="A17" s="32"/>
      <c r="B17" s="56"/>
      <c r="C17" s="56"/>
      <c r="D17" s="56"/>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row>
    <row r="18" spans="1:37">
      <c r="A18" s="32"/>
      <c r="B18" s="56"/>
      <c r="C18" s="56"/>
      <c r="D18" s="56"/>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row>
    <row r="19" spans="1:37">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row>
    <row r="20" spans="1:37">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row>
    <row r="21" spans="1:37">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row>
    <row r="22" spans="1:37">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row>
    <row r="23" spans="1:37">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row>
    <row r="24" spans="1:37">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row>
    <row r="25" spans="1:37">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row>
    <row r="26" spans="1:37">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row>
    <row r="27" spans="1:37">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row>
    <row r="28" spans="1:37">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row>
    <row r="29" spans="1:37">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row>
    <row r="30" spans="1:37">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row>
    <row r="31" spans="1:37">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row>
    <row r="32" spans="1:37">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row>
    <row r="33" spans="1:31">
      <c r="A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row>
    <row r="34" spans="1:31">
      <c r="A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row r="35" spans="1:31">
      <c r="A35" s="32"/>
    </row>
    <row r="36" spans="1:31">
      <c r="A36" s="32"/>
    </row>
    <row r="37" spans="1:31">
      <c r="A37" s="32"/>
    </row>
    <row r="38" spans="1:31">
      <c r="A38" s="32"/>
    </row>
    <row r="39" spans="1:31">
      <c r="A39" s="32"/>
    </row>
    <row r="40" spans="1:31">
      <c r="A40" s="32"/>
    </row>
    <row r="41" spans="1:31">
      <c r="A41" s="32"/>
    </row>
    <row r="42" spans="1:31">
      <c r="A42" s="32"/>
    </row>
    <row r="43" spans="1:31">
      <c r="A43" s="32"/>
    </row>
    <row r="44" spans="1:31">
      <c r="A44" s="32"/>
    </row>
    <row r="45" spans="1:31">
      <c r="A45" s="32"/>
    </row>
    <row r="46" spans="1:31">
      <c r="A46" s="32"/>
    </row>
    <row r="47" spans="1:31">
      <c r="A47" s="32"/>
    </row>
    <row r="48" spans="1:31">
      <c r="A48" s="32"/>
    </row>
    <row r="49" spans="1:1">
      <c r="A49" s="32"/>
    </row>
    <row r="50" spans="1:1">
      <c r="A50" s="32"/>
    </row>
    <row r="51" spans="1:1">
      <c r="A51" s="32"/>
    </row>
    <row r="52" spans="1:1">
      <c r="A52" s="32"/>
    </row>
    <row r="53" spans="1:1">
      <c r="A53" s="32"/>
    </row>
    <row r="54" spans="1:1">
      <c r="A54" s="32"/>
    </row>
    <row r="55" spans="1:1">
      <c r="A55" s="3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E6" sqref="E6"/>
    </sheetView>
  </sheetViews>
  <sheetFormatPr baseColWidth="10" defaultColWidth="11.5" defaultRowHeight="15"/>
  <cols>
    <col min="2" max="2" width="40.5" customWidth="1"/>
    <col min="3" max="3" width="74.83203125" customWidth="1"/>
    <col min="4" max="4" width="135" bestFit="1" customWidth="1"/>
    <col min="5" max="5" width="144.6640625" bestFit="1" customWidth="1"/>
  </cols>
  <sheetData>
    <row r="1" spans="1:21" ht="33">
      <c r="A1" s="32"/>
      <c r="B1" s="589" t="s">
        <v>164</v>
      </c>
      <c r="C1" s="589"/>
      <c r="D1" s="589"/>
      <c r="E1" s="32"/>
      <c r="F1" s="32"/>
      <c r="G1" s="32"/>
      <c r="H1" s="32"/>
      <c r="I1" s="32"/>
      <c r="J1" s="32"/>
      <c r="K1" s="32"/>
      <c r="L1" s="32"/>
      <c r="M1" s="32"/>
      <c r="N1" s="32"/>
      <c r="O1" s="32"/>
      <c r="P1" s="32"/>
      <c r="Q1" s="32"/>
      <c r="R1" s="32"/>
      <c r="S1" s="32"/>
      <c r="T1" s="32"/>
      <c r="U1" s="32"/>
    </row>
    <row r="2" spans="1:21">
      <c r="A2" s="32"/>
      <c r="B2" s="32"/>
      <c r="C2" s="32"/>
      <c r="D2" s="32"/>
      <c r="E2" s="32"/>
      <c r="F2" s="32"/>
      <c r="G2" s="32"/>
      <c r="H2" s="32"/>
      <c r="I2" s="32"/>
      <c r="J2" s="32"/>
      <c r="K2" s="32"/>
      <c r="L2" s="32"/>
      <c r="M2" s="32"/>
      <c r="N2" s="32"/>
      <c r="O2" s="32"/>
      <c r="P2" s="32"/>
      <c r="Q2" s="32"/>
      <c r="R2" s="32"/>
      <c r="S2" s="32"/>
      <c r="T2" s="32"/>
      <c r="U2" s="32"/>
    </row>
    <row r="3" spans="1:21" ht="31">
      <c r="A3" s="32"/>
      <c r="B3" s="53"/>
      <c r="C3" s="22" t="s">
        <v>165</v>
      </c>
      <c r="D3" s="22" t="s">
        <v>166</v>
      </c>
      <c r="E3" s="32"/>
      <c r="F3" s="32"/>
      <c r="G3" s="32"/>
      <c r="H3" s="32"/>
      <c r="I3" s="32"/>
      <c r="J3" s="32"/>
      <c r="K3" s="32"/>
      <c r="L3" s="32"/>
      <c r="M3" s="32"/>
      <c r="N3" s="32"/>
      <c r="O3" s="32"/>
      <c r="P3" s="32"/>
      <c r="Q3" s="32"/>
      <c r="R3" s="32"/>
      <c r="S3" s="32"/>
      <c r="T3" s="32"/>
      <c r="U3" s="32"/>
    </row>
    <row r="4" spans="1:21" ht="34">
      <c r="A4" s="52" t="s">
        <v>167</v>
      </c>
      <c r="B4" s="25" t="s">
        <v>168</v>
      </c>
      <c r="C4" s="30" t="s">
        <v>169</v>
      </c>
      <c r="D4" s="23" t="s">
        <v>170</v>
      </c>
      <c r="E4" s="32"/>
      <c r="F4" s="32"/>
      <c r="G4" s="32"/>
      <c r="H4" s="32"/>
      <c r="I4" s="32"/>
      <c r="J4" s="32"/>
      <c r="K4" s="32"/>
      <c r="L4" s="32"/>
      <c r="M4" s="32"/>
      <c r="N4" s="32"/>
      <c r="O4" s="32"/>
      <c r="P4" s="32"/>
      <c r="Q4" s="32"/>
      <c r="R4" s="32"/>
      <c r="S4" s="32"/>
      <c r="T4" s="32"/>
      <c r="U4" s="32"/>
    </row>
    <row r="5" spans="1:21" ht="68">
      <c r="A5" s="52" t="s">
        <v>131</v>
      </c>
      <c r="B5" s="26" t="s">
        <v>171</v>
      </c>
      <c r="C5" s="31" t="s">
        <v>172</v>
      </c>
      <c r="D5" s="24" t="s">
        <v>173</v>
      </c>
      <c r="E5" s="32"/>
      <c r="F5" s="32"/>
      <c r="G5" s="32"/>
      <c r="H5" s="32"/>
      <c r="I5" s="32"/>
      <c r="J5" s="32"/>
      <c r="K5" s="32"/>
      <c r="L5" s="32"/>
      <c r="M5" s="32"/>
      <c r="N5" s="32"/>
      <c r="O5" s="32"/>
      <c r="P5" s="32"/>
      <c r="Q5" s="32"/>
      <c r="R5" s="32"/>
      <c r="S5" s="32"/>
      <c r="T5" s="32"/>
      <c r="U5" s="32"/>
    </row>
    <row r="6" spans="1:21" ht="68">
      <c r="A6" s="52" t="s">
        <v>132</v>
      </c>
      <c r="B6" s="27" t="s">
        <v>174</v>
      </c>
      <c r="C6" s="31" t="s">
        <v>175</v>
      </c>
      <c r="D6" s="24" t="s">
        <v>176</v>
      </c>
      <c r="E6" s="32"/>
      <c r="F6" s="32"/>
      <c r="G6" s="32"/>
      <c r="H6" s="32"/>
      <c r="I6" s="32"/>
      <c r="J6" s="32"/>
      <c r="K6" s="32"/>
      <c r="L6" s="32"/>
      <c r="M6" s="32"/>
      <c r="N6" s="32"/>
      <c r="O6" s="32"/>
      <c r="P6" s="32"/>
      <c r="Q6" s="32"/>
      <c r="R6" s="32"/>
      <c r="S6" s="32"/>
      <c r="T6" s="32"/>
      <c r="U6" s="32"/>
    </row>
    <row r="7" spans="1:21" ht="68">
      <c r="A7" s="52" t="s">
        <v>177</v>
      </c>
      <c r="B7" s="28" t="s">
        <v>178</v>
      </c>
      <c r="C7" s="31" t="s">
        <v>179</v>
      </c>
      <c r="D7" s="24" t="s">
        <v>180</v>
      </c>
      <c r="E7" s="32"/>
      <c r="F7" s="32"/>
      <c r="G7" s="32"/>
      <c r="H7" s="32"/>
      <c r="I7" s="32"/>
      <c r="J7" s="32"/>
      <c r="K7" s="32"/>
      <c r="L7" s="32"/>
      <c r="M7" s="32"/>
      <c r="N7" s="32"/>
      <c r="O7" s="32"/>
      <c r="P7" s="32"/>
      <c r="Q7" s="32"/>
      <c r="R7" s="32"/>
      <c r="S7" s="32"/>
      <c r="T7" s="32"/>
      <c r="U7" s="32"/>
    </row>
    <row r="8" spans="1:21" ht="68">
      <c r="A8" s="52" t="s">
        <v>181</v>
      </c>
      <c r="B8" s="29" t="s">
        <v>182</v>
      </c>
      <c r="C8" s="31" t="s">
        <v>183</v>
      </c>
      <c r="D8" s="24" t="s">
        <v>184</v>
      </c>
      <c r="E8" s="32"/>
      <c r="F8" s="32"/>
      <c r="G8" s="32"/>
      <c r="H8" s="32"/>
      <c r="I8" s="32"/>
      <c r="J8" s="32"/>
      <c r="K8" s="32"/>
      <c r="L8" s="32"/>
      <c r="M8" s="32"/>
      <c r="N8" s="32"/>
      <c r="O8" s="32"/>
      <c r="P8" s="32"/>
      <c r="Q8" s="32"/>
      <c r="R8" s="32"/>
      <c r="S8" s="32"/>
      <c r="T8" s="32"/>
      <c r="U8" s="32"/>
    </row>
    <row r="9" spans="1:21" ht="20">
      <c r="A9" s="52"/>
      <c r="B9" s="52"/>
      <c r="C9" s="54"/>
      <c r="D9" s="54"/>
      <c r="E9" s="32"/>
      <c r="F9" s="32"/>
      <c r="G9" s="32"/>
      <c r="H9" s="32"/>
      <c r="I9" s="32"/>
      <c r="J9" s="32"/>
      <c r="K9" s="32"/>
      <c r="L9" s="32"/>
      <c r="M9" s="32"/>
      <c r="N9" s="32"/>
      <c r="O9" s="32"/>
      <c r="P9" s="32"/>
      <c r="Q9" s="32"/>
      <c r="R9" s="32"/>
      <c r="S9" s="32"/>
      <c r="T9" s="32"/>
      <c r="U9" s="32"/>
    </row>
    <row r="10" spans="1:21">
      <c r="A10" s="52"/>
      <c r="B10" s="55"/>
      <c r="C10" s="55"/>
      <c r="D10" s="55"/>
      <c r="E10" s="32"/>
      <c r="F10" s="32"/>
      <c r="G10" s="32"/>
      <c r="H10" s="32"/>
      <c r="I10" s="32"/>
      <c r="J10" s="32"/>
      <c r="K10" s="32"/>
      <c r="L10" s="32"/>
      <c r="M10" s="32"/>
      <c r="N10" s="32"/>
      <c r="O10" s="32"/>
      <c r="P10" s="32"/>
      <c r="Q10" s="32"/>
      <c r="R10" s="32"/>
      <c r="S10" s="32"/>
      <c r="T10" s="32"/>
      <c r="U10" s="32"/>
    </row>
    <row r="11" spans="1:21">
      <c r="A11" s="52"/>
      <c r="B11" s="52" t="s">
        <v>185</v>
      </c>
      <c r="C11" s="52" t="s">
        <v>186</v>
      </c>
      <c r="D11" s="52" t="s">
        <v>119</v>
      </c>
      <c r="E11" s="32"/>
      <c r="F11" s="32"/>
      <c r="G11" s="32"/>
      <c r="H11" s="32"/>
      <c r="I11" s="32"/>
      <c r="J11" s="32"/>
      <c r="K11" s="32"/>
      <c r="L11" s="32"/>
      <c r="M11" s="32"/>
      <c r="N11" s="32"/>
      <c r="O11" s="32"/>
      <c r="P11" s="32"/>
      <c r="Q11" s="32"/>
      <c r="R11" s="32"/>
      <c r="S11" s="32"/>
      <c r="T11" s="32"/>
      <c r="U11" s="32"/>
    </row>
    <row r="12" spans="1:21">
      <c r="A12" s="52"/>
      <c r="B12" s="52" t="s">
        <v>187</v>
      </c>
      <c r="C12" s="52" t="s">
        <v>136</v>
      </c>
      <c r="D12" s="52" t="s">
        <v>127</v>
      </c>
      <c r="E12" s="32"/>
      <c r="F12" s="32"/>
      <c r="G12" s="32"/>
      <c r="H12" s="32"/>
      <c r="I12" s="32"/>
      <c r="J12" s="32"/>
      <c r="K12" s="32"/>
      <c r="L12" s="32"/>
      <c r="M12" s="32"/>
      <c r="N12" s="32"/>
      <c r="O12" s="32"/>
      <c r="P12" s="32"/>
      <c r="Q12" s="32"/>
      <c r="R12" s="32"/>
      <c r="S12" s="32"/>
      <c r="T12" s="32"/>
      <c r="U12" s="32"/>
    </row>
    <row r="13" spans="1:21">
      <c r="A13" s="52"/>
      <c r="B13" s="52"/>
      <c r="C13" s="52" t="s">
        <v>188</v>
      </c>
      <c r="D13" s="52" t="s">
        <v>109</v>
      </c>
      <c r="E13" s="32"/>
      <c r="F13" s="32"/>
      <c r="G13" s="32"/>
      <c r="H13" s="32"/>
      <c r="I13" s="32"/>
      <c r="J13" s="32"/>
      <c r="K13" s="32"/>
      <c r="L13" s="32"/>
      <c r="M13" s="32"/>
      <c r="N13" s="32"/>
      <c r="O13" s="32"/>
      <c r="P13" s="32"/>
      <c r="Q13" s="32"/>
      <c r="R13" s="32"/>
      <c r="S13" s="32"/>
      <c r="T13" s="32"/>
      <c r="U13" s="32"/>
    </row>
    <row r="14" spans="1:21">
      <c r="A14" s="52"/>
      <c r="B14" s="52"/>
      <c r="C14" s="52" t="s">
        <v>189</v>
      </c>
      <c r="D14" s="52" t="s">
        <v>124</v>
      </c>
      <c r="E14" s="32"/>
      <c r="F14" s="32"/>
      <c r="G14" s="32"/>
      <c r="H14" s="32"/>
      <c r="I14" s="32"/>
      <c r="J14" s="32"/>
      <c r="K14" s="32"/>
      <c r="L14" s="32"/>
      <c r="M14" s="32"/>
      <c r="N14" s="32"/>
      <c r="O14" s="32"/>
      <c r="P14" s="32"/>
      <c r="Q14" s="32"/>
      <c r="R14" s="32"/>
      <c r="S14" s="32"/>
      <c r="T14" s="32"/>
      <c r="U14" s="32"/>
    </row>
    <row r="15" spans="1:21">
      <c r="A15" s="52"/>
      <c r="B15" s="52"/>
      <c r="C15" s="52" t="s">
        <v>190</v>
      </c>
      <c r="D15" s="52" t="s">
        <v>133</v>
      </c>
      <c r="E15" s="32"/>
      <c r="F15" s="32"/>
      <c r="G15" s="32"/>
      <c r="H15" s="32"/>
      <c r="I15" s="32"/>
      <c r="J15" s="32"/>
      <c r="K15" s="32"/>
      <c r="L15" s="32"/>
      <c r="M15" s="32"/>
      <c r="N15" s="32"/>
      <c r="O15" s="32"/>
      <c r="P15" s="32"/>
      <c r="Q15" s="32"/>
      <c r="R15" s="32"/>
      <c r="S15" s="32"/>
      <c r="T15" s="32"/>
      <c r="U15" s="32"/>
    </row>
    <row r="16" spans="1:21">
      <c r="A16" s="52"/>
      <c r="B16" s="52"/>
      <c r="C16" s="52"/>
      <c r="D16" s="52"/>
      <c r="E16" s="32"/>
      <c r="F16" s="32"/>
      <c r="G16" s="32"/>
      <c r="H16" s="32"/>
      <c r="I16" s="32"/>
      <c r="J16" s="32"/>
      <c r="K16" s="32"/>
      <c r="L16" s="32"/>
      <c r="M16" s="32"/>
      <c r="N16" s="32"/>
      <c r="O16" s="32"/>
    </row>
    <row r="17" spans="1:15">
      <c r="A17" s="52"/>
      <c r="B17" s="52"/>
      <c r="C17" s="52"/>
      <c r="D17" s="52"/>
      <c r="E17" s="32"/>
      <c r="F17" s="32"/>
      <c r="G17" s="32"/>
      <c r="H17" s="32"/>
      <c r="I17" s="32"/>
      <c r="J17" s="32"/>
      <c r="K17" s="32"/>
      <c r="L17" s="32"/>
      <c r="M17" s="32"/>
      <c r="N17" s="32"/>
      <c r="O17" s="32"/>
    </row>
    <row r="18" spans="1:15">
      <c r="A18" s="52"/>
      <c r="B18" s="56"/>
      <c r="C18" s="56"/>
      <c r="D18" s="56"/>
      <c r="E18" s="32"/>
      <c r="F18" s="32"/>
      <c r="G18" s="32"/>
      <c r="H18" s="32"/>
      <c r="I18" s="32"/>
      <c r="J18" s="32"/>
      <c r="K18" s="32"/>
      <c r="L18" s="32"/>
      <c r="M18" s="32"/>
      <c r="N18" s="32"/>
      <c r="O18" s="32"/>
    </row>
    <row r="19" spans="1:15">
      <c r="A19" s="52"/>
      <c r="B19" s="56"/>
      <c r="C19" s="56"/>
      <c r="D19" s="56"/>
      <c r="E19" s="32"/>
      <c r="F19" s="32"/>
      <c r="G19" s="32"/>
      <c r="H19" s="32"/>
      <c r="I19" s="32"/>
      <c r="J19" s="32"/>
      <c r="K19" s="32"/>
      <c r="L19" s="32"/>
      <c r="M19" s="32"/>
      <c r="N19" s="32"/>
      <c r="O19" s="32"/>
    </row>
    <row r="20" spans="1:15">
      <c r="A20" s="52"/>
      <c r="B20" s="56"/>
      <c r="C20" s="56"/>
      <c r="D20" s="56"/>
      <c r="E20" s="32"/>
      <c r="F20" s="32"/>
      <c r="G20" s="32"/>
      <c r="H20" s="32"/>
      <c r="I20" s="32"/>
      <c r="J20" s="32"/>
      <c r="K20" s="32"/>
      <c r="L20" s="32"/>
      <c r="M20" s="32"/>
      <c r="N20" s="32"/>
      <c r="O20" s="32"/>
    </row>
    <row r="21" spans="1:15">
      <c r="A21" s="52"/>
      <c r="B21" s="56"/>
      <c r="C21" s="56"/>
      <c r="D21" s="56"/>
      <c r="E21" s="32"/>
      <c r="F21" s="32"/>
      <c r="G21" s="32"/>
      <c r="H21" s="32"/>
      <c r="I21" s="32"/>
      <c r="J21" s="32"/>
      <c r="K21" s="32"/>
      <c r="L21" s="32"/>
      <c r="M21" s="32"/>
      <c r="N21" s="32"/>
      <c r="O21" s="32"/>
    </row>
    <row r="22" spans="1:15" ht="20">
      <c r="A22" s="52"/>
      <c r="B22" s="52"/>
      <c r="C22" s="54"/>
      <c r="D22" s="54"/>
      <c r="E22" s="32"/>
      <c r="F22" s="32"/>
      <c r="G22" s="32"/>
      <c r="H22" s="32"/>
      <c r="I22" s="32"/>
      <c r="J22" s="32"/>
      <c r="K22" s="32"/>
      <c r="L22" s="32"/>
      <c r="M22" s="32"/>
      <c r="N22" s="32"/>
      <c r="O22" s="32"/>
    </row>
    <row r="23" spans="1:15" ht="20">
      <c r="A23" s="52"/>
      <c r="B23" s="52"/>
      <c r="C23" s="54"/>
      <c r="D23" s="54"/>
      <c r="E23" s="32"/>
      <c r="F23" s="32"/>
      <c r="G23" s="32"/>
      <c r="H23" s="32"/>
      <c r="I23" s="32"/>
      <c r="J23" s="32"/>
      <c r="K23" s="32"/>
      <c r="L23" s="32"/>
      <c r="M23" s="32"/>
      <c r="N23" s="32"/>
      <c r="O23" s="32"/>
    </row>
    <row r="24" spans="1:15" ht="20">
      <c r="A24" s="52"/>
      <c r="B24" s="52"/>
      <c r="C24" s="54"/>
      <c r="D24" s="54"/>
      <c r="E24" s="32"/>
      <c r="F24" s="32"/>
      <c r="G24" s="32"/>
      <c r="H24" s="32"/>
      <c r="I24" s="32"/>
      <c r="J24" s="32"/>
      <c r="K24" s="32"/>
      <c r="L24" s="32"/>
      <c r="M24" s="32"/>
      <c r="N24" s="32"/>
      <c r="O24" s="32"/>
    </row>
    <row r="25" spans="1:15" ht="20">
      <c r="A25" s="52"/>
      <c r="B25" s="52"/>
      <c r="C25" s="54"/>
      <c r="D25" s="54"/>
      <c r="E25" s="32"/>
      <c r="F25" s="32"/>
      <c r="G25" s="32"/>
      <c r="H25" s="32"/>
      <c r="I25" s="32"/>
      <c r="J25" s="32"/>
      <c r="K25" s="32"/>
      <c r="L25" s="32"/>
      <c r="M25" s="32"/>
      <c r="N25" s="32"/>
      <c r="O25" s="32"/>
    </row>
    <row r="26" spans="1:15" ht="20">
      <c r="A26" s="52"/>
      <c r="B26" s="52"/>
      <c r="C26" s="54"/>
      <c r="D26" s="54"/>
      <c r="E26" s="32"/>
      <c r="F26" s="32"/>
      <c r="G26" s="32"/>
      <c r="H26" s="32"/>
      <c r="I26" s="32"/>
      <c r="J26" s="32"/>
      <c r="K26" s="32"/>
      <c r="L26" s="32"/>
      <c r="M26" s="32"/>
      <c r="N26" s="32"/>
      <c r="O26" s="32"/>
    </row>
    <row r="27" spans="1:15" ht="20">
      <c r="A27" s="52"/>
      <c r="B27" s="52"/>
      <c r="C27" s="54"/>
      <c r="D27" s="54"/>
      <c r="E27" s="32"/>
      <c r="F27" s="32"/>
      <c r="G27" s="32"/>
      <c r="H27" s="32"/>
      <c r="I27" s="32"/>
      <c r="J27" s="32"/>
      <c r="K27" s="32"/>
      <c r="L27" s="32"/>
      <c r="M27" s="32"/>
      <c r="N27" s="32"/>
      <c r="O27" s="32"/>
    </row>
    <row r="28" spans="1:15" ht="20">
      <c r="A28" s="52"/>
      <c r="B28" s="52"/>
      <c r="C28" s="54"/>
      <c r="D28" s="54"/>
      <c r="E28" s="32"/>
      <c r="F28" s="32"/>
      <c r="G28" s="32"/>
      <c r="H28" s="32"/>
      <c r="I28" s="32"/>
      <c r="J28" s="32"/>
      <c r="K28" s="32"/>
      <c r="L28" s="32"/>
      <c r="M28" s="32"/>
      <c r="N28" s="32"/>
      <c r="O28" s="32"/>
    </row>
    <row r="29" spans="1:15" ht="20">
      <c r="A29" s="52"/>
      <c r="B29" s="52"/>
      <c r="C29" s="54"/>
      <c r="D29" s="54"/>
      <c r="E29" s="32"/>
      <c r="F29" s="32"/>
      <c r="G29" s="32"/>
      <c r="H29" s="32"/>
      <c r="I29" s="32"/>
      <c r="J29" s="32"/>
      <c r="K29" s="32"/>
      <c r="L29" s="32"/>
      <c r="M29" s="32"/>
      <c r="N29" s="32"/>
      <c r="O29" s="32"/>
    </row>
    <row r="30" spans="1:15" ht="20">
      <c r="A30" s="52"/>
      <c r="B30" s="52"/>
      <c r="C30" s="54"/>
      <c r="D30" s="54"/>
      <c r="E30" s="32"/>
      <c r="F30" s="32"/>
      <c r="G30" s="32"/>
      <c r="H30" s="32"/>
      <c r="I30" s="32"/>
      <c r="J30" s="32"/>
      <c r="K30" s="32"/>
      <c r="L30" s="32"/>
      <c r="M30" s="32"/>
      <c r="N30" s="32"/>
      <c r="O30" s="32"/>
    </row>
    <row r="31" spans="1:15" ht="20">
      <c r="A31" s="52"/>
      <c r="B31" s="52"/>
      <c r="C31" s="54"/>
      <c r="D31" s="54"/>
      <c r="E31" s="32"/>
      <c r="F31" s="32"/>
      <c r="G31" s="32"/>
      <c r="H31" s="32"/>
      <c r="I31" s="32"/>
      <c r="J31" s="32"/>
      <c r="K31" s="32"/>
      <c r="L31" s="32"/>
      <c r="M31" s="32"/>
      <c r="N31" s="32"/>
      <c r="O31" s="32"/>
    </row>
    <row r="32" spans="1:15" ht="20">
      <c r="A32" s="52"/>
      <c r="B32" s="52"/>
      <c r="C32" s="54"/>
      <c r="D32" s="54"/>
      <c r="E32" s="32"/>
      <c r="F32" s="32"/>
      <c r="G32" s="32"/>
      <c r="H32" s="32"/>
      <c r="I32" s="32"/>
      <c r="J32" s="32"/>
      <c r="K32" s="32"/>
      <c r="L32" s="32"/>
      <c r="M32" s="32"/>
      <c r="N32" s="32"/>
      <c r="O32" s="32"/>
    </row>
    <row r="33" spans="1:15" ht="20">
      <c r="A33" s="52"/>
      <c r="B33" s="52"/>
      <c r="C33" s="54"/>
      <c r="D33" s="54"/>
      <c r="E33" s="32"/>
      <c r="F33" s="32"/>
      <c r="G33" s="32"/>
      <c r="H33" s="32"/>
      <c r="I33" s="32"/>
      <c r="J33" s="32"/>
      <c r="K33" s="32"/>
      <c r="L33" s="32"/>
      <c r="M33" s="32"/>
      <c r="N33" s="32"/>
      <c r="O33" s="32"/>
    </row>
    <row r="34" spans="1:15" ht="20">
      <c r="A34" s="52"/>
      <c r="B34" s="52"/>
      <c r="C34" s="54"/>
      <c r="D34" s="54"/>
      <c r="E34" s="32"/>
      <c r="F34" s="32"/>
      <c r="G34" s="32"/>
      <c r="H34" s="32"/>
      <c r="I34" s="32"/>
      <c r="J34" s="32"/>
      <c r="K34" s="32"/>
      <c r="L34" s="32"/>
      <c r="M34" s="32"/>
      <c r="N34" s="32"/>
      <c r="O34" s="32"/>
    </row>
    <row r="35" spans="1:15" ht="20">
      <c r="A35" s="52"/>
      <c r="B35" s="52"/>
      <c r="C35" s="54"/>
      <c r="D35" s="54"/>
      <c r="E35" s="32"/>
      <c r="F35" s="32"/>
      <c r="G35" s="32"/>
      <c r="H35" s="32"/>
      <c r="I35" s="32"/>
      <c r="J35" s="32"/>
      <c r="K35" s="32"/>
      <c r="L35" s="32"/>
      <c r="M35" s="32"/>
      <c r="N35" s="32"/>
      <c r="O35" s="32"/>
    </row>
    <row r="36" spans="1:15" ht="20">
      <c r="A36" s="52"/>
      <c r="B36" s="52"/>
      <c r="C36" s="54"/>
      <c r="D36" s="54"/>
      <c r="E36" s="32"/>
      <c r="F36" s="32"/>
      <c r="G36" s="32"/>
      <c r="H36" s="32"/>
      <c r="I36" s="32"/>
      <c r="J36" s="32"/>
      <c r="K36" s="32"/>
      <c r="L36" s="32"/>
      <c r="M36" s="32"/>
      <c r="N36" s="32"/>
      <c r="O36" s="32"/>
    </row>
    <row r="37" spans="1:15" ht="20">
      <c r="A37" s="52"/>
      <c r="B37" s="52"/>
      <c r="C37" s="54"/>
      <c r="D37" s="54"/>
      <c r="E37" s="32"/>
      <c r="F37" s="32"/>
      <c r="G37" s="32"/>
      <c r="H37" s="32"/>
      <c r="I37" s="32"/>
      <c r="J37" s="32"/>
      <c r="K37" s="32"/>
      <c r="L37" s="32"/>
      <c r="M37" s="32"/>
      <c r="N37" s="32"/>
      <c r="O37" s="32"/>
    </row>
    <row r="38" spans="1:15" ht="20">
      <c r="A38" s="52"/>
      <c r="B38" s="52"/>
      <c r="C38" s="54"/>
      <c r="D38" s="54"/>
      <c r="E38" s="32"/>
      <c r="F38" s="32"/>
      <c r="G38" s="32"/>
      <c r="H38" s="32"/>
      <c r="I38" s="32"/>
      <c r="J38" s="32"/>
      <c r="K38" s="32"/>
      <c r="L38" s="32"/>
      <c r="M38" s="32"/>
      <c r="N38" s="32"/>
      <c r="O38" s="32"/>
    </row>
    <row r="39" spans="1:15" ht="20">
      <c r="A39" s="52"/>
      <c r="B39" s="52"/>
      <c r="C39" s="54"/>
      <c r="D39" s="54"/>
      <c r="E39" s="32"/>
      <c r="F39" s="32"/>
      <c r="G39" s="32"/>
      <c r="H39" s="32"/>
      <c r="I39" s="32"/>
      <c r="J39" s="32"/>
      <c r="K39" s="32"/>
      <c r="L39" s="32"/>
      <c r="M39" s="32"/>
      <c r="N39" s="32"/>
      <c r="O39" s="32"/>
    </row>
    <row r="40" spans="1:15" ht="20">
      <c r="A40" s="52"/>
      <c r="B40" s="52"/>
      <c r="C40" s="54"/>
      <c r="D40" s="54"/>
      <c r="E40" s="32"/>
      <c r="F40" s="32"/>
      <c r="G40" s="32"/>
      <c r="H40" s="32"/>
      <c r="I40" s="32"/>
      <c r="J40" s="32"/>
      <c r="K40" s="32"/>
      <c r="L40" s="32"/>
      <c r="M40" s="32"/>
      <c r="N40" s="32"/>
      <c r="O40" s="32"/>
    </row>
    <row r="41" spans="1:15" ht="20">
      <c r="A41" s="52"/>
      <c r="B41" s="52"/>
      <c r="C41" s="54"/>
      <c r="D41" s="54"/>
      <c r="E41" s="32"/>
      <c r="F41" s="32"/>
      <c r="G41" s="32"/>
      <c r="H41" s="32"/>
      <c r="I41" s="32"/>
      <c r="J41" s="32"/>
      <c r="K41" s="32"/>
      <c r="L41" s="32"/>
      <c r="M41" s="32"/>
      <c r="N41" s="32"/>
      <c r="O41" s="32"/>
    </row>
    <row r="42" spans="1:15" ht="20">
      <c r="A42" s="52"/>
      <c r="B42" s="52"/>
      <c r="C42" s="54"/>
      <c r="D42" s="54"/>
      <c r="E42" s="32"/>
      <c r="F42" s="32"/>
      <c r="G42" s="32"/>
      <c r="H42" s="32"/>
      <c r="I42" s="32"/>
      <c r="J42" s="32"/>
      <c r="K42" s="32"/>
      <c r="L42" s="32"/>
      <c r="M42" s="32"/>
      <c r="N42" s="32"/>
      <c r="O42" s="32"/>
    </row>
    <row r="43" spans="1:15" ht="20">
      <c r="A43" s="52"/>
      <c r="B43" s="52"/>
      <c r="C43" s="54"/>
      <c r="D43" s="54"/>
      <c r="E43" s="32"/>
      <c r="F43" s="32"/>
      <c r="G43" s="32"/>
      <c r="H43" s="32"/>
      <c r="I43" s="32"/>
      <c r="J43" s="32"/>
      <c r="K43" s="32"/>
      <c r="L43" s="32"/>
      <c r="M43" s="32"/>
      <c r="N43" s="32"/>
      <c r="O43" s="32"/>
    </row>
    <row r="44" spans="1:15" ht="20">
      <c r="A44" s="52"/>
      <c r="B44" s="52"/>
      <c r="C44" s="54"/>
      <c r="D44" s="54"/>
      <c r="E44" s="32"/>
      <c r="F44" s="32"/>
      <c r="G44" s="32"/>
      <c r="H44" s="32"/>
      <c r="I44" s="32"/>
      <c r="J44" s="32"/>
      <c r="K44" s="32"/>
      <c r="L44" s="32"/>
      <c r="M44" s="32"/>
      <c r="N44" s="32"/>
      <c r="O44" s="32"/>
    </row>
    <row r="45" spans="1:15" ht="20">
      <c r="A45" s="52"/>
      <c r="B45" s="52"/>
      <c r="C45" s="54"/>
      <c r="D45" s="54"/>
      <c r="E45" s="32"/>
      <c r="F45" s="32"/>
      <c r="G45" s="32"/>
      <c r="H45" s="32"/>
      <c r="I45" s="32"/>
      <c r="J45" s="32"/>
      <c r="K45" s="32"/>
      <c r="L45" s="32"/>
      <c r="M45" s="32"/>
      <c r="N45" s="32"/>
      <c r="O45" s="32"/>
    </row>
    <row r="46" spans="1:15" ht="20">
      <c r="A46" s="52"/>
      <c r="B46" s="52"/>
      <c r="C46" s="54"/>
      <c r="D46" s="54"/>
      <c r="E46" s="32"/>
      <c r="F46" s="32"/>
      <c r="G46" s="32"/>
      <c r="H46" s="32"/>
      <c r="I46" s="32"/>
      <c r="J46" s="32"/>
      <c r="K46" s="32"/>
      <c r="L46" s="32"/>
      <c r="M46" s="32"/>
      <c r="N46" s="32"/>
      <c r="O46" s="32"/>
    </row>
    <row r="47" spans="1:15" ht="20">
      <c r="A47" s="52"/>
      <c r="B47" s="52"/>
      <c r="C47" s="54"/>
      <c r="D47" s="54"/>
      <c r="E47" s="32"/>
      <c r="F47" s="32"/>
      <c r="G47" s="32"/>
      <c r="H47" s="32"/>
      <c r="I47" s="32"/>
      <c r="J47" s="32"/>
      <c r="K47" s="32"/>
      <c r="L47" s="32"/>
      <c r="M47" s="32"/>
      <c r="N47" s="32"/>
      <c r="O47" s="32"/>
    </row>
    <row r="48" spans="1:15" ht="20">
      <c r="A48" s="52"/>
      <c r="B48" s="52"/>
      <c r="C48" s="54"/>
      <c r="D48" s="54"/>
      <c r="E48" s="32"/>
      <c r="F48" s="32"/>
      <c r="G48" s="32"/>
      <c r="H48" s="32"/>
      <c r="I48" s="32"/>
      <c r="J48" s="32"/>
      <c r="K48" s="32"/>
      <c r="L48" s="32"/>
      <c r="M48" s="32"/>
      <c r="N48" s="32"/>
      <c r="O48" s="32"/>
    </row>
    <row r="49" spans="1:15" ht="20">
      <c r="A49" s="52"/>
      <c r="B49" s="52"/>
      <c r="C49" s="54"/>
      <c r="D49" s="54"/>
      <c r="E49" s="32"/>
      <c r="F49" s="32"/>
      <c r="G49" s="32"/>
      <c r="H49" s="32"/>
      <c r="I49" s="32"/>
      <c r="J49" s="32"/>
      <c r="K49" s="32"/>
      <c r="L49" s="32"/>
      <c r="M49" s="32"/>
      <c r="N49" s="32"/>
      <c r="O49" s="32"/>
    </row>
    <row r="50" spans="1:15" ht="20">
      <c r="A50" s="52"/>
      <c r="B50" s="52"/>
      <c r="C50" s="54"/>
      <c r="D50" s="54"/>
      <c r="E50" s="32"/>
      <c r="F50" s="32"/>
      <c r="G50" s="32"/>
      <c r="H50" s="32"/>
      <c r="I50" s="32"/>
      <c r="J50" s="32"/>
      <c r="K50" s="32"/>
      <c r="L50" s="32"/>
      <c r="M50" s="32"/>
      <c r="N50" s="32"/>
      <c r="O50" s="32"/>
    </row>
    <row r="51" spans="1:15" ht="20">
      <c r="A51" s="52"/>
      <c r="B51" s="52"/>
      <c r="C51" s="54"/>
      <c r="D51" s="54"/>
      <c r="E51" s="32"/>
      <c r="F51" s="32"/>
      <c r="G51" s="32"/>
      <c r="H51" s="32"/>
      <c r="I51" s="32"/>
      <c r="J51" s="32"/>
      <c r="K51" s="32"/>
      <c r="L51" s="32"/>
      <c r="M51" s="32"/>
      <c r="N51" s="32"/>
      <c r="O51" s="32"/>
    </row>
    <row r="52" spans="1:15" ht="20">
      <c r="A52" s="52"/>
      <c r="B52" s="15"/>
      <c r="C52" s="20"/>
      <c r="D52" s="20"/>
    </row>
    <row r="53" spans="1:15" ht="20">
      <c r="A53" s="52"/>
      <c r="B53" s="15"/>
      <c r="C53" s="20"/>
      <c r="D53" s="20"/>
    </row>
    <row r="54" spans="1:15" ht="20">
      <c r="A54" s="52"/>
      <c r="B54" s="15"/>
      <c r="C54" s="20"/>
      <c r="D54" s="20"/>
    </row>
    <row r="55" spans="1:15" ht="20">
      <c r="A55" s="52"/>
      <c r="B55" s="15"/>
      <c r="C55" s="20"/>
      <c r="D55" s="20"/>
    </row>
    <row r="56" spans="1:15" ht="20">
      <c r="A56" s="52"/>
      <c r="B56" s="15"/>
      <c r="C56" s="20"/>
      <c r="D56" s="20"/>
    </row>
    <row r="57" spans="1:15" ht="20">
      <c r="A57" s="52"/>
      <c r="B57" s="15"/>
      <c r="C57" s="20"/>
      <c r="D57" s="20"/>
    </row>
    <row r="58" spans="1:15" ht="20">
      <c r="A58" s="52"/>
      <c r="B58" s="15"/>
      <c r="C58" s="20"/>
      <c r="D58" s="20"/>
    </row>
    <row r="59" spans="1:15" ht="20">
      <c r="A59" s="52"/>
      <c r="B59" s="15"/>
      <c r="C59" s="20"/>
      <c r="D59" s="20"/>
    </row>
    <row r="60" spans="1:15" ht="20">
      <c r="A60" s="52"/>
      <c r="B60" s="15"/>
      <c r="C60" s="20"/>
      <c r="D60" s="20"/>
    </row>
    <row r="61" spans="1:15" ht="20">
      <c r="A61" s="52"/>
      <c r="B61" s="15"/>
      <c r="C61" s="20"/>
      <c r="D61" s="20"/>
    </row>
    <row r="62" spans="1:15" ht="20">
      <c r="A62" s="52"/>
      <c r="B62" s="15"/>
      <c r="C62" s="20"/>
      <c r="D62" s="20"/>
    </row>
    <row r="63" spans="1:15" ht="20">
      <c r="A63" s="52"/>
      <c r="B63" s="15"/>
      <c r="C63" s="20"/>
      <c r="D63" s="20"/>
    </row>
    <row r="64" spans="1:15" ht="20">
      <c r="A64" s="52"/>
      <c r="B64" s="15"/>
      <c r="C64" s="20"/>
      <c r="D64" s="20"/>
    </row>
    <row r="65" spans="1:4" ht="20">
      <c r="A65" s="52"/>
      <c r="B65" s="15"/>
      <c r="C65" s="20"/>
      <c r="D65" s="20"/>
    </row>
    <row r="66" spans="1:4" ht="20">
      <c r="A66" s="52"/>
      <c r="B66" s="15"/>
      <c r="C66" s="20"/>
      <c r="D66" s="20"/>
    </row>
    <row r="67" spans="1:4" ht="20">
      <c r="A67" s="52"/>
      <c r="B67" s="15"/>
      <c r="C67" s="20"/>
      <c r="D67" s="20"/>
    </row>
    <row r="68" spans="1:4" ht="20">
      <c r="A68" s="52"/>
      <c r="B68" s="15"/>
      <c r="C68" s="20"/>
      <c r="D68" s="20"/>
    </row>
    <row r="69" spans="1:4" ht="20">
      <c r="A69" s="52"/>
      <c r="B69" s="15"/>
      <c r="C69" s="20"/>
      <c r="D69" s="20"/>
    </row>
    <row r="70" spans="1:4" ht="20">
      <c r="A70" s="52"/>
      <c r="B70" s="15"/>
      <c r="C70" s="20"/>
      <c r="D70" s="20"/>
    </row>
    <row r="71" spans="1:4" ht="20">
      <c r="A71" s="52"/>
      <c r="B71" s="15"/>
      <c r="C71" s="20"/>
      <c r="D71" s="20"/>
    </row>
    <row r="72" spans="1:4" ht="20">
      <c r="A72" s="52"/>
      <c r="B72" s="15"/>
      <c r="C72" s="20"/>
      <c r="D72" s="20"/>
    </row>
    <row r="73" spans="1:4" ht="20">
      <c r="A73" s="52"/>
      <c r="B73" s="15"/>
      <c r="C73" s="20"/>
      <c r="D73" s="20"/>
    </row>
    <row r="74" spans="1:4" ht="20">
      <c r="A74" s="52"/>
      <c r="B74" s="15"/>
      <c r="C74" s="20"/>
      <c r="D74" s="20"/>
    </row>
    <row r="75" spans="1:4" ht="20">
      <c r="A75" s="52"/>
      <c r="B75" s="15"/>
      <c r="C75" s="20"/>
      <c r="D75" s="20"/>
    </row>
    <row r="76" spans="1:4" ht="20">
      <c r="A76" s="52"/>
      <c r="B76" s="15"/>
      <c r="C76" s="20"/>
      <c r="D76" s="20"/>
    </row>
    <row r="77" spans="1:4" ht="20">
      <c r="A77" s="52"/>
      <c r="B77" s="15"/>
      <c r="C77" s="20"/>
      <c r="D77" s="20"/>
    </row>
    <row r="78" spans="1:4" ht="20">
      <c r="A78" s="52"/>
      <c r="B78" s="15"/>
      <c r="C78" s="20"/>
      <c r="D78" s="20"/>
    </row>
    <row r="79" spans="1:4" ht="20">
      <c r="A79" s="52"/>
      <c r="B79" s="15"/>
      <c r="C79" s="20"/>
      <c r="D79" s="20"/>
    </row>
    <row r="80" spans="1:4" ht="20">
      <c r="A80" s="52"/>
      <c r="B80" s="15"/>
      <c r="C80" s="20"/>
      <c r="D80" s="20"/>
    </row>
    <row r="81" spans="1:4" ht="20">
      <c r="A81" s="52"/>
      <c r="B81" s="15"/>
      <c r="C81" s="20"/>
      <c r="D81" s="20"/>
    </row>
    <row r="82" spans="1:4" ht="20">
      <c r="A82" s="52"/>
      <c r="B82" s="15"/>
      <c r="C82" s="20"/>
      <c r="D82" s="20"/>
    </row>
    <row r="83" spans="1:4" ht="20">
      <c r="A83" s="52"/>
      <c r="B83" s="15"/>
      <c r="C83" s="20"/>
      <c r="D83" s="20"/>
    </row>
    <row r="84" spans="1:4" ht="20">
      <c r="A84" s="52"/>
      <c r="B84" s="15"/>
      <c r="C84" s="20"/>
      <c r="D84" s="20"/>
    </row>
    <row r="85" spans="1:4" ht="20">
      <c r="A85" s="52"/>
      <c r="B85" s="15"/>
      <c r="C85" s="20"/>
      <c r="D85" s="20"/>
    </row>
    <row r="86" spans="1:4" ht="20">
      <c r="A86" s="52"/>
      <c r="B86" s="15"/>
      <c r="C86" s="20"/>
      <c r="D86" s="20"/>
    </row>
    <row r="87" spans="1:4" ht="20">
      <c r="A87" s="52"/>
      <c r="B87" s="15"/>
      <c r="C87" s="20"/>
      <c r="D87" s="20"/>
    </row>
    <row r="88" spans="1:4" ht="20">
      <c r="A88" s="52"/>
      <c r="B88" s="15"/>
      <c r="C88" s="20"/>
      <c r="D88" s="20"/>
    </row>
    <row r="89" spans="1:4" ht="20">
      <c r="A89" s="52"/>
      <c r="B89" s="15"/>
      <c r="C89" s="20"/>
      <c r="D89" s="20"/>
    </row>
    <row r="90" spans="1:4" ht="20">
      <c r="A90" s="52"/>
      <c r="B90" s="15"/>
      <c r="C90" s="20"/>
      <c r="D90" s="20"/>
    </row>
    <row r="91" spans="1:4" ht="20">
      <c r="A91" s="52"/>
      <c r="B91" s="15"/>
      <c r="C91" s="20"/>
      <c r="D91" s="20"/>
    </row>
    <row r="92" spans="1:4" ht="20">
      <c r="A92" s="52"/>
      <c r="B92" s="15"/>
      <c r="C92" s="20"/>
      <c r="D92" s="20"/>
    </row>
    <row r="93" spans="1:4" ht="20">
      <c r="A93" s="52"/>
      <c r="B93" s="15"/>
      <c r="C93" s="20"/>
      <c r="D93" s="20"/>
    </row>
    <row r="94" spans="1:4" ht="20">
      <c r="A94" s="52"/>
      <c r="B94" s="15"/>
      <c r="C94" s="20"/>
      <c r="D94" s="20"/>
    </row>
    <row r="95" spans="1:4" ht="20">
      <c r="A95" s="52"/>
      <c r="B95" s="15"/>
      <c r="C95" s="20"/>
      <c r="D95" s="20"/>
    </row>
    <row r="96" spans="1:4" ht="20">
      <c r="A96" s="52"/>
      <c r="B96" s="15"/>
      <c r="C96" s="20"/>
      <c r="D96" s="20"/>
    </row>
    <row r="97" spans="1:4" ht="20">
      <c r="A97" s="52"/>
      <c r="B97" s="15"/>
      <c r="C97" s="20"/>
      <c r="D97" s="20"/>
    </row>
    <row r="98" spans="1:4" ht="20">
      <c r="A98" s="52"/>
      <c r="B98" s="15"/>
      <c r="C98" s="20"/>
      <c r="D98" s="20"/>
    </row>
    <row r="99" spans="1:4" ht="20">
      <c r="A99" s="52"/>
      <c r="B99" s="15"/>
      <c r="C99" s="20"/>
      <c r="D99" s="20"/>
    </row>
    <row r="100" spans="1:4" ht="20">
      <c r="A100" s="52"/>
      <c r="B100" s="15"/>
      <c r="C100" s="20"/>
      <c r="D100" s="20"/>
    </row>
    <row r="101" spans="1:4" ht="20">
      <c r="A101" s="52"/>
      <c r="B101" s="15"/>
      <c r="C101" s="20"/>
      <c r="D101" s="20"/>
    </row>
    <row r="102" spans="1:4" ht="20">
      <c r="A102" s="52"/>
      <c r="B102" s="15"/>
      <c r="C102" s="20"/>
      <c r="D102" s="20"/>
    </row>
    <row r="103" spans="1:4" ht="20">
      <c r="A103" s="52"/>
      <c r="B103" s="15"/>
      <c r="C103" s="20"/>
      <c r="D103" s="20"/>
    </row>
    <row r="104" spans="1:4" ht="20">
      <c r="A104" s="52"/>
      <c r="B104" s="15"/>
      <c r="C104" s="20"/>
      <c r="D104" s="20"/>
    </row>
    <row r="105" spans="1:4" ht="20">
      <c r="A105" s="52"/>
      <c r="B105" s="15"/>
      <c r="C105" s="20"/>
      <c r="D105" s="20"/>
    </row>
    <row r="106" spans="1:4" ht="20">
      <c r="A106" s="52"/>
      <c r="B106" s="15"/>
      <c r="C106" s="20"/>
      <c r="D106" s="20"/>
    </row>
    <row r="107" spans="1:4" ht="20">
      <c r="A107" s="52"/>
      <c r="B107" s="15"/>
      <c r="C107" s="20"/>
      <c r="D107" s="20"/>
    </row>
    <row r="108" spans="1:4" ht="20">
      <c r="A108" s="52"/>
      <c r="B108" s="15"/>
      <c r="C108" s="20"/>
      <c r="D108" s="20"/>
    </row>
    <row r="109" spans="1:4" ht="20">
      <c r="A109" s="52"/>
      <c r="B109" s="15"/>
      <c r="C109" s="20"/>
      <c r="D109" s="20"/>
    </row>
    <row r="110" spans="1:4" ht="20">
      <c r="A110" s="52"/>
      <c r="B110" s="15"/>
      <c r="C110" s="20"/>
      <c r="D110" s="20"/>
    </row>
    <row r="111" spans="1:4" ht="20">
      <c r="A111" s="52"/>
      <c r="B111" s="15"/>
      <c r="C111" s="20"/>
      <c r="D111" s="20"/>
    </row>
    <row r="112" spans="1:4" ht="20">
      <c r="A112" s="52"/>
      <c r="B112" s="15"/>
      <c r="C112" s="20"/>
      <c r="D112" s="20"/>
    </row>
    <row r="113" spans="1:4" ht="20">
      <c r="A113" s="52"/>
      <c r="B113" s="15"/>
      <c r="C113" s="20"/>
      <c r="D113" s="20"/>
    </row>
    <row r="114" spans="1:4" ht="20">
      <c r="A114" s="52"/>
      <c r="B114" s="15"/>
      <c r="C114" s="20"/>
      <c r="D114" s="20"/>
    </row>
    <row r="115" spans="1:4" ht="20">
      <c r="A115" s="52"/>
      <c r="B115" s="15"/>
      <c r="C115" s="20"/>
      <c r="D115" s="20"/>
    </row>
    <row r="116" spans="1:4" ht="20">
      <c r="A116" s="52"/>
      <c r="B116" s="15"/>
      <c r="C116" s="20"/>
      <c r="D116" s="20"/>
    </row>
    <row r="117" spans="1:4" ht="20">
      <c r="A117" s="52"/>
      <c r="B117" s="15"/>
      <c r="C117" s="20"/>
      <c r="D117" s="20"/>
    </row>
    <row r="118" spans="1:4" ht="20">
      <c r="A118" s="52"/>
      <c r="B118" s="15"/>
      <c r="C118" s="20"/>
      <c r="D118" s="20"/>
    </row>
    <row r="119" spans="1:4" ht="20">
      <c r="A119" s="52"/>
      <c r="B119" s="15"/>
      <c r="C119" s="20"/>
      <c r="D119" s="20"/>
    </row>
    <row r="120" spans="1:4" ht="20">
      <c r="A120" s="52"/>
      <c r="B120" s="15"/>
      <c r="C120" s="20"/>
      <c r="D120" s="20"/>
    </row>
    <row r="121" spans="1:4" ht="20">
      <c r="A121" s="52"/>
      <c r="B121" s="15"/>
      <c r="C121" s="20"/>
      <c r="D121" s="20"/>
    </row>
    <row r="122" spans="1:4" ht="20">
      <c r="A122" s="52"/>
      <c r="B122" s="15"/>
      <c r="C122" s="20"/>
      <c r="D122" s="20"/>
    </row>
    <row r="123" spans="1:4" ht="20">
      <c r="A123" s="52"/>
      <c r="B123" s="15"/>
      <c r="C123" s="20"/>
      <c r="D123" s="20"/>
    </row>
    <row r="124" spans="1:4" ht="20">
      <c r="A124" s="52"/>
      <c r="B124" s="15"/>
      <c r="C124" s="20"/>
      <c r="D124" s="20"/>
    </row>
    <row r="125" spans="1:4" ht="20">
      <c r="A125" s="52"/>
      <c r="B125" s="15"/>
      <c r="C125" s="20"/>
      <c r="D125" s="20"/>
    </row>
    <row r="126" spans="1:4" ht="20">
      <c r="A126" s="52"/>
      <c r="B126" s="15"/>
      <c r="C126" s="20"/>
      <c r="D126" s="20"/>
    </row>
    <row r="127" spans="1:4" ht="20">
      <c r="A127" s="52"/>
      <c r="B127" s="15"/>
      <c r="C127" s="20"/>
      <c r="D127" s="20"/>
    </row>
    <row r="128" spans="1:4" ht="20">
      <c r="A128" s="52"/>
      <c r="B128" s="15"/>
      <c r="C128" s="20"/>
      <c r="D128" s="20"/>
    </row>
    <row r="129" spans="1:4" ht="20">
      <c r="A129" s="52"/>
      <c r="B129" s="15"/>
      <c r="C129" s="20"/>
      <c r="D129" s="20"/>
    </row>
    <row r="130" spans="1:4" ht="20">
      <c r="A130" s="52"/>
      <c r="B130" s="15"/>
      <c r="C130" s="20"/>
      <c r="D130" s="20"/>
    </row>
    <row r="131" spans="1:4" ht="20">
      <c r="A131" s="52"/>
      <c r="B131" s="15"/>
      <c r="C131" s="20"/>
      <c r="D131" s="20"/>
    </row>
    <row r="132" spans="1:4" ht="20">
      <c r="A132" s="52"/>
      <c r="B132" s="15"/>
      <c r="C132" s="20"/>
      <c r="D132" s="20"/>
    </row>
    <row r="133" spans="1:4" ht="20">
      <c r="A133" s="52"/>
      <c r="B133" s="15"/>
      <c r="C133" s="20"/>
      <c r="D133" s="20"/>
    </row>
    <row r="134" spans="1:4" ht="20">
      <c r="A134" s="52"/>
      <c r="B134" s="15"/>
      <c r="C134" s="20"/>
      <c r="D134" s="20"/>
    </row>
    <row r="135" spans="1:4" ht="20">
      <c r="A135" s="52"/>
      <c r="B135" s="15"/>
      <c r="C135" s="20"/>
      <c r="D135" s="20"/>
    </row>
    <row r="136" spans="1:4" ht="20">
      <c r="A136" s="52"/>
      <c r="B136" s="15"/>
      <c r="C136" s="20"/>
      <c r="D136" s="20"/>
    </row>
    <row r="137" spans="1:4" ht="20">
      <c r="A137" s="52"/>
      <c r="B137" s="15"/>
      <c r="C137" s="20"/>
      <c r="D137" s="20"/>
    </row>
    <row r="138" spans="1:4" ht="20">
      <c r="A138" s="52"/>
      <c r="B138" s="15"/>
      <c r="C138" s="20"/>
      <c r="D138" s="20"/>
    </row>
    <row r="139" spans="1:4" ht="20">
      <c r="A139" s="52"/>
      <c r="B139" s="15"/>
      <c r="C139" s="20"/>
      <c r="D139" s="20"/>
    </row>
    <row r="140" spans="1:4" ht="20">
      <c r="A140" s="52"/>
      <c r="B140" s="15"/>
      <c r="C140" s="20"/>
      <c r="D140" s="20"/>
    </row>
    <row r="141" spans="1:4" ht="20">
      <c r="A141" s="52"/>
      <c r="B141" s="15"/>
      <c r="C141" s="20"/>
      <c r="D141" s="20"/>
    </row>
    <row r="142" spans="1:4" ht="20">
      <c r="A142" s="52"/>
      <c r="B142" s="15"/>
      <c r="C142" s="20"/>
      <c r="D142" s="20"/>
    </row>
    <row r="143" spans="1:4" ht="20">
      <c r="A143" s="52"/>
      <c r="B143" s="15"/>
      <c r="C143" s="20"/>
      <c r="D143" s="20"/>
    </row>
    <row r="144" spans="1:4" ht="20">
      <c r="A144" s="52"/>
      <c r="B144" s="15"/>
      <c r="C144" s="20"/>
      <c r="D144" s="20"/>
    </row>
    <row r="145" spans="1:4" ht="20">
      <c r="A145" s="52"/>
      <c r="B145" s="15"/>
      <c r="C145" s="20"/>
      <c r="D145" s="20"/>
    </row>
    <row r="146" spans="1:4" ht="20">
      <c r="A146" s="52"/>
      <c r="B146" s="15"/>
      <c r="C146" s="20"/>
      <c r="D146" s="20"/>
    </row>
    <row r="147" spans="1:4" ht="20">
      <c r="A147" s="52"/>
      <c r="B147" s="15"/>
      <c r="C147" s="20"/>
      <c r="D147" s="20"/>
    </row>
    <row r="148" spans="1:4" ht="20">
      <c r="A148" s="52"/>
      <c r="B148" s="15"/>
      <c r="C148" s="20"/>
      <c r="D148" s="20"/>
    </row>
    <row r="149" spans="1:4" ht="20">
      <c r="A149" s="52"/>
      <c r="B149" s="15"/>
      <c r="C149" s="20"/>
      <c r="D149" s="20"/>
    </row>
    <row r="150" spans="1:4" ht="20">
      <c r="A150" s="52"/>
      <c r="B150" s="15"/>
      <c r="C150" s="20"/>
      <c r="D150" s="20"/>
    </row>
    <row r="151" spans="1:4" ht="20">
      <c r="A151" s="52"/>
      <c r="B151" s="15"/>
      <c r="C151" s="20"/>
      <c r="D151" s="20"/>
    </row>
    <row r="152" spans="1:4" ht="20">
      <c r="A152" s="52"/>
      <c r="B152" s="15"/>
      <c r="C152" s="20"/>
      <c r="D152" s="20"/>
    </row>
    <row r="153" spans="1:4" ht="20">
      <c r="A153" s="52"/>
      <c r="B153" s="15"/>
      <c r="C153" s="20"/>
      <c r="D153" s="20"/>
    </row>
    <row r="154" spans="1:4" ht="20">
      <c r="A154" s="52"/>
      <c r="B154" s="15"/>
      <c r="C154" s="20"/>
      <c r="D154" s="20"/>
    </row>
    <row r="155" spans="1:4" ht="20">
      <c r="A155" s="52"/>
      <c r="B155" s="15"/>
      <c r="C155" s="20"/>
      <c r="D155" s="20"/>
    </row>
    <row r="156" spans="1:4" ht="20">
      <c r="A156" s="52"/>
      <c r="B156" s="15"/>
      <c r="C156" s="20"/>
      <c r="D156" s="20"/>
    </row>
    <row r="157" spans="1:4" ht="20">
      <c r="A157" s="52"/>
      <c r="B157" s="15"/>
      <c r="C157" s="20"/>
      <c r="D157" s="20"/>
    </row>
    <row r="158" spans="1:4" ht="20">
      <c r="A158" s="52"/>
      <c r="B158" s="15"/>
      <c r="C158" s="20"/>
      <c r="D158" s="20"/>
    </row>
    <row r="159" spans="1:4" ht="20">
      <c r="A159" s="52"/>
      <c r="B159" s="15"/>
      <c r="C159" s="20"/>
      <c r="D159" s="20"/>
    </row>
    <row r="160" spans="1:4" ht="20">
      <c r="A160" s="52"/>
      <c r="B160" s="15"/>
      <c r="C160" s="20"/>
      <c r="D160" s="20"/>
    </row>
    <row r="161" spans="1:4" ht="20">
      <c r="A161" s="52"/>
      <c r="B161" s="15"/>
      <c r="C161" s="20"/>
      <c r="D161" s="20"/>
    </row>
    <row r="162" spans="1:4" ht="20">
      <c r="A162" s="52"/>
      <c r="B162" s="15"/>
      <c r="C162" s="20"/>
      <c r="D162" s="20"/>
    </row>
    <row r="163" spans="1:4" ht="20">
      <c r="A163" s="52"/>
      <c r="B163" s="15"/>
      <c r="C163" s="20"/>
      <c r="D163" s="20"/>
    </row>
    <row r="164" spans="1:4" ht="20">
      <c r="A164" s="52"/>
      <c r="B164" s="15"/>
      <c r="C164" s="20"/>
      <c r="D164" s="20"/>
    </row>
    <row r="165" spans="1:4" ht="20">
      <c r="A165" s="52"/>
      <c r="B165" s="15"/>
      <c r="C165" s="20"/>
      <c r="D165" s="20"/>
    </row>
    <row r="166" spans="1:4" ht="20">
      <c r="A166" s="52"/>
      <c r="B166" s="15"/>
      <c r="C166" s="20"/>
      <c r="D166" s="20"/>
    </row>
    <row r="167" spans="1:4" ht="20">
      <c r="A167" s="52"/>
      <c r="B167" s="15"/>
      <c r="C167" s="20"/>
      <c r="D167" s="20"/>
    </row>
    <row r="168" spans="1:4" ht="20">
      <c r="A168" s="52"/>
      <c r="B168" s="15"/>
      <c r="C168" s="20"/>
      <c r="D168" s="20"/>
    </row>
    <row r="169" spans="1:4" ht="20">
      <c r="A169" s="52"/>
      <c r="B169" s="15"/>
      <c r="C169" s="20"/>
      <c r="D169" s="20"/>
    </row>
    <row r="170" spans="1:4" ht="20">
      <c r="A170" s="52"/>
      <c r="B170" s="15"/>
      <c r="C170" s="20"/>
      <c r="D170" s="20"/>
    </row>
    <row r="171" spans="1:4" ht="20">
      <c r="A171" s="52"/>
      <c r="B171" s="15"/>
      <c r="C171" s="20"/>
      <c r="D171" s="20"/>
    </row>
    <row r="172" spans="1:4" ht="20">
      <c r="A172" s="52"/>
      <c r="B172" s="15"/>
      <c r="C172" s="20"/>
      <c r="D172" s="20"/>
    </row>
    <row r="173" spans="1:4" ht="20">
      <c r="A173" s="52"/>
      <c r="B173" s="15"/>
      <c r="C173" s="20"/>
      <c r="D173" s="20"/>
    </row>
    <row r="174" spans="1:4" ht="20">
      <c r="A174" s="52"/>
      <c r="B174" s="15"/>
      <c r="C174" s="20"/>
      <c r="D174" s="20"/>
    </row>
    <row r="175" spans="1:4" ht="20">
      <c r="A175" s="52"/>
      <c r="B175" s="15"/>
      <c r="C175" s="20"/>
      <c r="D175" s="20"/>
    </row>
    <row r="176" spans="1:4" ht="20">
      <c r="A176" s="52"/>
      <c r="B176" s="15"/>
      <c r="C176" s="20"/>
      <c r="D176" s="20"/>
    </row>
    <row r="177" spans="1:4" ht="20">
      <c r="A177" s="52"/>
      <c r="B177" s="15"/>
      <c r="C177" s="20"/>
      <c r="D177" s="20"/>
    </row>
    <row r="178" spans="1:4" ht="20">
      <c r="A178" s="52"/>
      <c r="B178" s="15"/>
      <c r="C178" s="20"/>
      <c r="D178" s="20"/>
    </row>
    <row r="179" spans="1:4" ht="20">
      <c r="A179" s="52"/>
      <c r="B179" s="15"/>
      <c r="C179" s="20"/>
      <c r="D179" s="20"/>
    </row>
    <row r="180" spans="1:4" ht="20">
      <c r="A180" s="52"/>
      <c r="B180" s="15"/>
      <c r="C180" s="20"/>
      <c r="D180" s="20"/>
    </row>
    <row r="181" spans="1:4" ht="20">
      <c r="A181" s="52"/>
      <c r="B181" s="15"/>
      <c r="C181" s="20"/>
      <c r="D181" s="20"/>
    </row>
    <row r="182" spans="1:4" ht="20">
      <c r="A182" s="52"/>
      <c r="B182" s="15"/>
      <c r="C182" s="20"/>
      <c r="D182" s="20"/>
    </row>
    <row r="183" spans="1:4" ht="20">
      <c r="A183" s="52"/>
      <c r="B183" s="15"/>
      <c r="C183" s="20"/>
      <c r="D183" s="20"/>
    </row>
    <row r="184" spans="1:4" ht="20">
      <c r="A184" s="52"/>
      <c r="B184" s="15"/>
      <c r="C184" s="20"/>
      <c r="D184" s="20"/>
    </row>
    <row r="185" spans="1:4" ht="20">
      <c r="A185" s="52"/>
      <c r="B185" s="15"/>
      <c r="C185" s="20"/>
      <c r="D185" s="20"/>
    </row>
    <row r="186" spans="1:4" ht="20">
      <c r="A186" s="52"/>
      <c r="B186" s="15"/>
      <c r="C186" s="20"/>
      <c r="D186" s="20"/>
    </row>
    <row r="187" spans="1:4" ht="20">
      <c r="A187" s="52"/>
      <c r="B187" s="15"/>
      <c r="C187" s="20"/>
      <c r="D187" s="20"/>
    </row>
    <row r="188" spans="1:4" ht="20">
      <c r="A188" s="52"/>
      <c r="B188" s="15"/>
      <c r="C188" s="20"/>
      <c r="D188" s="20"/>
    </row>
    <row r="189" spans="1:4" ht="20">
      <c r="A189" s="52"/>
      <c r="B189" s="15"/>
      <c r="C189" s="20"/>
      <c r="D189" s="20"/>
    </row>
    <row r="190" spans="1:4" ht="20">
      <c r="A190" s="52"/>
      <c r="B190" s="15"/>
      <c r="C190" s="20"/>
      <c r="D190" s="20"/>
    </row>
    <row r="191" spans="1:4" ht="20">
      <c r="A191" s="52"/>
      <c r="B191" s="15"/>
      <c r="C191" s="20"/>
      <c r="D191" s="20"/>
    </row>
    <row r="192" spans="1:4" ht="20">
      <c r="A192" s="52"/>
      <c r="B192" s="15"/>
      <c r="C192" s="20"/>
      <c r="D192" s="20"/>
    </row>
    <row r="193" spans="1:4" ht="20">
      <c r="A193" s="52"/>
      <c r="B193" s="15"/>
      <c r="C193" s="20"/>
      <c r="D193" s="20"/>
    </row>
    <row r="194" spans="1:4" ht="20">
      <c r="A194" s="52"/>
      <c r="B194" s="15"/>
      <c r="C194" s="20"/>
      <c r="D194" s="20"/>
    </row>
    <row r="195" spans="1:4" ht="20">
      <c r="A195" s="52"/>
      <c r="B195" s="15"/>
      <c r="C195" s="20"/>
      <c r="D195" s="20"/>
    </row>
    <row r="196" spans="1:4" ht="20">
      <c r="A196" s="52"/>
      <c r="B196" s="15"/>
      <c r="C196" s="20"/>
      <c r="D196" s="20"/>
    </row>
    <row r="197" spans="1:4" ht="20">
      <c r="A197" s="52"/>
      <c r="B197" s="15"/>
      <c r="C197" s="20"/>
      <c r="D197" s="20"/>
    </row>
    <row r="198" spans="1:4" ht="20">
      <c r="A198" s="52"/>
      <c r="B198" s="15"/>
      <c r="C198" s="20"/>
      <c r="D198" s="20"/>
    </row>
    <row r="199" spans="1:4" ht="20">
      <c r="A199" s="52"/>
      <c r="B199" s="15"/>
      <c r="C199" s="20"/>
      <c r="D199" s="20"/>
    </row>
    <row r="200" spans="1:4" ht="20">
      <c r="A200" s="52"/>
      <c r="B200" s="15"/>
      <c r="C200" s="20"/>
      <c r="D200" s="20"/>
    </row>
    <row r="201" spans="1:4" ht="20">
      <c r="A201" s="52"/>
      <c r="B201" s="15"/>
      <c r="C201" s="20"/>
      <c r="D201" s="20"/>
    </row>
    <row r="202" spans="1:4" ht="20">
      <c r="A202" s="52"/>
      <c r="B202" s="15"/>
      <c r="C202" s="20"/>
      <c r="D202" s="20"/>
    </row>
    <row r="203" spans="1:4" ht="20">
      <c r="A203" s="52"/>
      <c r="B203" s="15"/>
      <c r="C203" s="20"/>
      <c r="D203" s="20"/>
    </row>
    <row r="204" spans="1:4" ht="20">
      <c r="A204" s="52"/>
      <c r="B204" s="15"/>
      <c r="C204" s="20"/>
      <c r="D204" s="20"/>
    </row>
    <row r="205" spans="1:4" ht="20">
      <c r="A205" s="52"/>
      <c r="B205" s="15"/>
      <c r="C205" s="20"/>
      <c r="D205" s="20"/>
    </row>
    <row r="206" spans="1:4" ht="20">
      <c r="A206" s="52"/>
      <c r="B206" s="15"/>
      <c r="C206" s="20"/>
      <c r="D206" s="20"/>
    </row>
    <row r="207" spans="1:4" ht="20">
      <c r="A207" s="52"/>
      <c r="B207" s="15"/>
      <c r="C207" s="20"/>
      <c r="D207" s="20"/>
    </row>
    <row r="208" spans="1:4">
      <c r="A208" s="32"/>
      <c r="B208" s="15"/>
      <c r="C208" s="15"/>
      <c r="D208" s="15"/>
    </row>
    <row r="209" spans="1:8" ht="20">
      <c r="A209" s="32"/>
      <c r="B209" s="16" t="s">
        <v>191</v>
      </c>
      <c r="C209" s="16" t="s">
        <v>192</v>
      </c>
      <c r="D209" s="19" t="s">
        <v>191</v>
      </c>
      <c r="E209" s="19" t="s">
        <v>192</v>
      </c>
    </row>
    <row r="210" spans="1:8" ht="21">
      <c r="A210" s="32"/>
      <c r="B210" s="17" t="s">
        <v>193</v>
      </c>
      <c r="C210" s="17" t="s">
        <v>194</v>
      </c>
      <c r="D210" t="s">
        <v>193</v>
      </c>
      <c r="F210" t="str">
        <f>IF(NOT(ISBLANK(D210)),D210,IF(NOT(ISBLANK(E210)),"     "&amp;E210,FALSE))</f>
        <v>Afectación Económica o presupuestal</v>
      </c>
      <c r="G210" t="s">
        <v>193</v>
      </c>
      <c r="H210" t="str">
        <f>IF(NOT(ISERROR(MATCH(G210,_xlfn.ANCHORARRAY(B221),0))),F223&amp;"Por favor no seleccionar los criterios de impacto",G210)</f>
        <v>❌Por favor no seleccionar los criterios de impacto</v>
      </c>
    </row>
    <row r="211" spans="1:8" ht="21">
      <c r="A211" s="32"/>
      <c r="B211" s="17" t="s">
        <v>193</v>
      </c>
      <c r="C211" s="17" t="s">
        <v>172</v>
      </c>
      <c r="E211" t="s">
        <v>194</v>
      </c>
      <c r="F211" t="str">
        <f t="shared" ref="F211:F221" si="0">IF(NOT(ISBLANK(D211)),D211,IF(NOT(ISBLANK(E211)),"     "&amp;E211,FALSE))</f>
        <v xml:space="preserve">     Afectación menor a 10 SMLMV .</v>
      </c>
    </row>
    <row r="212" spans="1:8" ht="21">
      <c r="A212" s="32"/>
      <c r="B212" s="17" t="s">
        <v>193</v>
      </c>
      <c r="C212" s="17" t="s">
        <v>175</v>
      </c>
      <c r="E212" t="s">
        <v>172</v>
      </c>
      <c r="F212" t="str">
        <f t="shared" si="0"/>
        <v xml:space="preserve">     Entre 10 y 50 SMLMV </v>
      </c>
    </row>
    <row r="213" spans="1:8" ht="21">
      <c r="A213" s="32"/>
      <c r="B213" s="17" t="s">
        <v>193</v>
      </c>
      <c r="C213" s="17" t="s">
        <v>179</v>
      </c>
      <c r="E213" t="s">
        <v>175</v>
      </c>
      <c r="F213" t="str">
        <f t="shared" si="0"/>
        <v xml:space="preserve">     Entre 50 y 100 SMLMV </v>
      </c>
    </row>
    <row r="214" spans="1:8" ht="21">
      <c r="A214" s="32"/>
      <c r="B214" s="17" t="s">
        <v>193</v>
      </c>
      <c r="C214" s="17" t="s">
        <v>183</v>
      </c>
      <c r="E214" t="s">
        <v>179</v>
      </c>
      <c r="F214" t="str">
        <f t="shared" si="0"/>
        <v xml:space="preserve">     Entre 100 y 500 SMLMV </v>
      </c>
    </row>
    <row r="215" spans="1:8" ht="21">
      <c r="A215" s="32"/>
      <c r="B215" s="17" t="s">
        <v>166</v>
      </c>
      <c r="C215" s="17" t="s">
        <v>170</v>
      </c>
      <c r="E215" t="s">
        <v>183</v>
      </c>
      <c r="F215" t="str">
        <f t="shared" si="0"/>
        <v xml:space="preserve">     Mayor a 500 SMLMV </v>
      </c>
    </row>
    <row r="216" spans="1:8" ht="21">
      <c r="A216" s="32"/>
      <c r="B216" s="17" t="s">
        <v>166</v>
      </c>
      <c r="C216" s="17" t="s">
        <v>173</v>
      </c>
      <c r="D216" t="s">
        <v>166</v>
      </c>
      <c r="F216" t="str">
        <f t="shared" si="0"/>
        <v>Pérdida Reputacional</v>
      </c>
    </row>
    <row r="217" spans="1:8" ht="21">
      <c r="A217" s="32"/>
      <c r="B217" s="17" t="s">
        <v>166</v>
      </c>
      <c r="C217" s="17" t="s">
        <v>176</v>
      </c>
      <c r="E217" t="s">
        <v>170</v>
      </c>
      <c r="F217" t="str">
        <f t="shared" si="0"/>
        <v xml:space="preserve">     El riesgo afecta la imagen de alguna área de la organización</v>
      </c>
    </row>
    <row r="218" spans="1:8" ht="21">
      <c r="A218" s="32"/>
      <c r="B218" s="17" t="s">
        <v>166</v>
      </c>
      <c r="C218" s="17" t="s">
        <v>180</v>
      </c>
      <c r="E218" t="s">
        <v>173</v>
      </c>
      <c r="F218" t="str">
        <f t="shared" si="0"/>
        <v xml:space="preserve">     El riesgo afecta la imagen de la entidad internamente, de conocimiento general, nivel interno, de junta dircetiva y accionistas y/o de provedores</v>
      </c>
    </row>
    <row r="219" spans="1:8" ht="21">
      <c r="A219" s="32"/>
      <c r="B219" s="17" t="s">
        <v>166</v>
      </c>
      <c r="C219" s="17" t="s">
        <v>184</v>
      </c>
      <c r="E219" t="s">
        <v>176</v>
      </c>
      <c r="F219" t="str">
        <f t="shared" si="0"/>
        <v xml:space="preserve">     El riesgo afecta la imagen de la entidad con algunos usuarios de relevancia frente al logro de los objetivos</v>
      </c>
    </row>
    <row r="220" spans="1:8">
      <c r="A220" s="32"/>
      <c r="B220" s="18"/>
      <c r="C220" s="18"/>
      <c r="E220" t="s">
        <v>180</v>
      </c>
      <c r="F220" t="str">
        <f t="shared" si="0"/>
        <v xml:space="preserve">     El riesgo afecta la imagen de de la entidad con efecto publicitario sostenido a nivel de sector administrativo, nivel departamental o municipal</v>
      </c>
    </row>
    <row r="221" spans="1:8">
      <c r="A221" s="32"/>
      <c r="B221" s="18" t="str" cm="1">
        <f t="array" ref="B221:B223">_xlfn.UNIQUE(Tabla1[[#All],[Criterios]])</f>
        <v>Criterios</v>
      </c>
      <c r="C221" s="18"/>
      <c r="E221" t="s">
        <v>184</v>
      </c>
      <c r="F221" t="str">
        <f t="shared" si="0"/>
        <v xml:space="preserve">     El riesgo afecta la imagen de la entidad a nivel nacional, con efecto publicitarios sostenible a nivel país</v>
      </c>
    </row>
    <row r="222" spans="1:8">
      <c r="A222" s="32"/>
      <c r="B222" s="18" t="str">
        <v>Afectación Económica o presupuestal</v>
      </c>
      <c r="C222" s="18"/>
    </row>
    <row r="223" spans="1:8">
      <c r="B223" s="18" t="str">
        <v>Pérdida Reputacional</v>
      </c>
      <c r="C223" s="18"/>
      <c r="F223" s="21" t="s">
        <v>195</v>
      </c>
    </row>
    <row r="224" spans="1:8">
      <c r="B224" s="14"/>
      <c r="C224" s="14"/>
      <c r="F224" s="21" t="s">
        <v>196</v>
      </c>
    </row>
    <row r="225" spans="2:4">
      <c r="B225" s="14"/>
      <c r="C225" s="14"/>
    </row>
    <row r="226" spans="2:4">
      <c r="B226" s="14"/>
      <c r="C226" s="14"/>
    </row>
    <row r="227" spans="2:4">
      <c r="B227" s="14"/>
      <c r="C227" s="14"/>
      <c r="D227" s="14"/>
    </row>
    <row r="228" spans="2:4">
      <c r="B228" s="14"/>
      <c r="C228" s="14"/>
      <c r="D228" s="14"/>
    </row>
    <row r="229" spans="2:4">
      <c r="B229" s="14"/>
      <c r="C229" s="14"/>
      <c r="D229" s="14"/>
    </row>
    <row r="230" spans="2:4">
      <c r="B230" s="14"/>
      <c r="C230" s="14"/>
      <c r="D230" s="14"/>
    </row>
    <row r="231" spans="2:4">
      <c r="B231" s="14"/>
      <c r="C231" s="14"/>
      <c r="D231" s="14"/>
    </row>
    <row r="232" spans="2:4">
      <c r="B232" s="14"/>
      <c r="C232" s="14"/>
      <c r="D232" s="14"/>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5"/>
  <sheetViews>
    <sheetView workbookViewId="0">
      <selection activeCell="H6" sqref="H6"/>
    </sheetView>
  </sheetViews>
  <sheetFormatPr baseColWidth="10" defaultColWidth="14.33203125" defaultRowHeight="14"/>
  <cols>
    <col min="1" max="2" width="14.33203125" style="37"/>
    <col min="3" max="3" width="17" style="37" customWidth="1"/>
    <col min="4" max="4" width="14.33203125" style="37"/>
    <col min="5" max="5" width="46" style="37" customWidth="1"/>
    <col min="6" max="16384" width="14.33203125" style="37"/>
  </cols>
  <sheetData>
    <row r="1" spans="2:6" ht="24" customHeight="1" thickBot="1">
      <c r="B1" s="590" t="s">
        <v>197</v>
      </c>
      <c r="C1" s="591"/>
      <c r="D1" s="591"/>
      <c r="E1" s="591"/>
      <c r="F1" s="592"/>
    </row>
    <row r="2" spans="2:6" ht="17" thickBot="1">
      <c r="B2" s="38"/>
      <c r="C2" s="38"/>
      <c r="D2" s="38"/>
      <c r="E2" s="38"/>
      <c r="F2" s="38"/>
    </row>
    <row r="3" spans="2:6" ht="18" thickBot="1">
      <c r="B3" s="594" t="s">
        <v>198</v>
      </c>
      <c r="C3" s="595"/>
      <c r="D3" s="595"/>
      <c r="E3" s="50" t="s">
        <v>199</v>
      </c>
      <c r="F3" s="51" t="s">
        <v>200</v>
      </c>
    </row>
    <row r="4" spans="2:6" ht="34">
      <c r="B4" s="596" t="s">
        <v>201</v>
      </c>
      <c r="C4" s="598" t="s">
        <v>101</v>
      </c>
      <c r="D4" s="39" t="s">
        <v>110</v>
      </c>
      <c r="E4" s="40" t="s">
        <v>202</v>
      </c>
      <c r="F4" s="41">
        <v>0.25</v>
      </c>
    </row>
    <row r="5" spans="2:6" ht="51">
      <c r="B5" s="597"/>
      <c r="C5" s="599"/>
      <c r="D5" s="42" t="s">
        <v>203</v>
      </c>
      <c r="E5" s="43" t="s">
        <v>204</v>
      </c>
      <c r="F5" s="44">
        <v>0.15</v>
      </c>
    </row>
    <row r="6" spans="2:6" ht="34">
      <c r="B6" s="597"/>
      <c r="C6" s="599"/>
      <c r="D6" s="42" t="s">
        <v>125</v>
      </c>
      <c r="E6" s="43" t="s">
        <v>205</v>
      </c>
      <c r="F6" s="44">
        <v>0.1</v>
      </c>
    </row>
    <row r="7" spans="2:6" ht="51">
      <c r="B7" s="597"/>
      <c r="C7" s="599" t="s">
        <v>102</v>
      </c>
      <c r="D7" s="42" t="s">
        <v>120</v>
      </c>
      <c r="E7" s="43" t="s">
        <v>206</v>
      </c>
      <c r="F7" s="44">
        <v>0.25</v>
      </c>
    </row>
    <row r="8" spans="2:6" ht="34">
      <c r="B8" s="597"/>
      <c r="C8" s="599"/>
      <c r="D8" s="42" t="s">
        <v>111</v>
      </c>
      <c r="E8" s="43" t="s">
        <v>207</v>
      </c>
      <c r="F8" s="44">
        <v>0.15</v>
      </c>
    </row>
    <row r="9" spans="2:6" ht="51">
      <c r="B9" s="597" t="s">
        <v>208</v>
      </c>
      <c r="C9" s="599" t="s">
        <v>104</v>
      </c>
      <c r="D9" s="42" t="s">
        <v>112</v>
      </c>
      <c r="E9" s="43" t="s">
        <v>209</v>
      </c>
      <c r="F9" s="45" t="s">
        <v>210</v>
      </c>
    </row>
    <row r="10" spans="2:6" ht="51">
      <c r="B10" s="597"/>
      <c r="C10" s="599"/>
      <c r="D10" s="42" t="s">
        <v>128</v>
      </c>
      <c r="E10" s="43" t="s">
        <v>211</v>
      </c>
      <c r="F10" s="45" t="s">
        <v>210</v>
      </c>
    </row>
    <row r="11" spans="2:6" ht="34">
      <c r="B11" s="597"/>
      <c r="C11" s="599" t="s">
        <v>105</v>
      </c>
      <c r="D11" s="42" t="s">
        <v>113</v>
      </c>
      <c r="E11" s="43" t="s">
        <v>212</v>
      </c>
      <c r="F11" s="45" t="s">
        <v>210</v>
      </c>
    </row>
    <row r="12" spans="2:6" ht="34">
      <c r="B12" s="597"/>
      <c r="C12" s="599"/>
      <c r="D12" s="42" t="s">
        <v>121</v>
      </c>
      <c r="E12" s="43" t="s">
        <v>213</v>
      </c>
      <c r="F12" s="45" t="s">
        <v>210</v>
      </c>
    </row>
    <row r="13" spans="2:6" ht="34">
      <c r="B13" s="597"/>
      <c r="C13" s="599" t="s">
        <v>106</v>
      </c>
      <c r="D13" s="42" t="s">
        <v>114</v>
      </c>
      <c r="E13" s="43" t="s">
        <v>214</v>
      </c>
      <c r="F13" s="45" t="s">
        <v>210</v>
      </c>
    </row>
    <row r="14" spans="2:6" ht="18" thickBot="1">
      <c r="B14" s="600"/>
      <c r="C14" s="601"/>
      <c r="D14" s="46" t="s">
        <v>129</v>
      </c>
      <c r="E14" s="47" t="s">
        <v>215</v>
      </c>
      <c r="F14" s="48" t="s">
        <v>210</v>
      </c>
    </row>
    <row r="15" spans="2:6" ht="49.5" customHeight="1">
      <c r="B15" s="593" t="s">
        <v>216</v>
      </c>
      <c r="C15" s="593"/>
      <c r="D15" s="593"/>
      <c r="E15" s="593"/>
      <c r="F15" s="593"/>
    </row>
    <row r="16" spans="2:6" ht="27" customHeight="1">
      <c r="B16" s="49"/>
    </row>
    <row r="19" spans="4:4" ht="15">
      <c r="D19" t="s">
        <v>217</v>
      </c>
    </row>
    <row r="22" spans="4:4">
      <c r="D22" s="73">
        <v>0.6</v>
      </c>
    </row>
    <row r="23" spans="4:4">
      <c r="D23" s="73">
        <v>0.4</v>
      </c>
    </row>
    <row r="24" spans="4:4">
      <c r="D24" s="74">
        <f>+D22*D23</f>
        <v>0.24</v>
      </c>
    </row>
    <row r="25" spans="4:4">
      <c r="D25" s="73">
        <f>+D22-D24</f>
        <v>0.36</v>
      </c>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5" defaultRowHeight="15"/>
  <sheetData>
    <row r="2" spans="2:5">
      <c r="B2" t="s">
        <v>122</v>
      </c>
      <c r="E2" t="s">
        <v>218</v>
      </c>
    </row>
    <row r="3" spans="2:5">
      <c r="B3" t="s">
        <v>219</v>
      </c>
      <c r="E3" t="s">
        <v>107</v>
      </c>
    </row>
    <row r="4" spans="2:5">
      <c r="B4" t="s">
        <v>220</v>
      </c>
      <c r="E4" t="s">
        <v>118</v>
      </c>
    </row>
    <row r="5" spans="2:5">
      <c r="B5" t="s">
        <v>115</v>
      </c>
    </row>
    <row r="8" spans="2:5">
      <c r="B8" t="s">
        <v>221</v>
      </c>
    </row>
    <row r="9" spans="2:5">
      <c r="B9" t="s">
        <v>126</v>
      </c>
    </row>
    <row r="10" spans="2:5">
      <c r="B10" t="s">
        <v>116</v>
      </c>
    </row>
    <row r="13" spans="2:5">
      <c r="B13" t="s">
        <v>222</v>
      </c>
    </row>
    <row r="14" spans="2:5">
      <c r="B14" t="s">
        <v>108</v>
      </c>
    </row>
    <row r="15" spans="2:5">
      <c r="B15" t="s">
        <v>223</v>
      </c>
    </row>
    <row r="16" spans="2:5">
      <c r="B16" t="s">
        <v>224</v>
      </c>
    </row>
    <row r="17" spans="2:2">
      <c r="B17" t="s">
        <v>225</v>
      </c>
    </row>
    <row r="18" spans="2:2">
      <c r="B18" t="s">
        <v>226</v>
      </c>
    </row>
    <row r="19" spans="2:2">
      <c r="B19" t="s">
        <v>117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5" defaultRowHeight="14"/>
  <cols>
    <col min="1" max="1" width="32.83203125" style="1" customWidth="1"/>
    <col min="2" max="16384" width="11.5" style="1"/>
  </cols>
  <sheetData>
    <row r="3" spans="1:1">
      <c r="A3" s="2" t="s">
        <v>110</v>
      </c>
    </row>
    <row r="4" spans="1:1">
      <c r="A4" s="2" t="s">
        <v>203</v>
      </c>
    </row>
    <row r="5" spans="1:1">
      <c r="A5" s="2" t="s">
        <v>125</v>
      </c>
    </row>
    <row r="6" spans="1:1">
      <c r="A6" s="2" t="s">
        <v>120</v>
      </c>
    </row>
    <row r="7" spans="1:1">
      <c r="A7" s="2" t="s">
        <v>111</v>
      </c>
    </row>
    <row r="8" spans="1:1">
      <c r="A8" s="2" t="s">
        <v>112</v>
      </c>
    </row>
    <row r="9" spans="1:1">
      <c r="A9" s="2" t="s">
        <v>128</v>
      </c>
    </row>
    <row r="10" spans="1:1">
      <c r="A10" s="2" t="s">
        <v>113</v>
      </c>
    </row>
    <row r="11" spans="1:1">
      <c r="A11" s="2" t="s">
        <v>121</v>
      </c>
    </row>
    <row r="12" spans="1:1">
      <c r="A12" s="2" t="s">
        <v>227</v>
      </c>
    </row>
    <row r="13" spans="1:1">
      <c r="A13" s="2" t="s">
        <v>228</v>
      </c>
    </row>
    <row r="14" spans="1:1">
      <c r="A14" s="2" t="s">
        <v>229</v>
      </c>
    </row>
    <row r="16" spans="1:1">
      <c r="A16" s="2" t="s">
        <v>230</v>
      </c>
    </row>
    <row r="17" spans="1:1">
      <c r="A17" s="2" t="s">
        <v>122</v>
      </c>
    </row>
    <row r="18" spans="1:1">
      <c r="A18" s="2" t="s">
        <v>219</v>
      </c>
    </row>
    <row r="20" spans="1:1">
      <c r="A20" s="2" t="s">
        <v>126</v>
      </c>
    </row>
    <row r="21" spans="1:1">
      <c r="A21" s="2" t="s">
        <v>116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71958DD23B68B43A33A07241AB43E93" ma:contentTypeVersion="6" ma:contentTypeDescription="Crear nuevo documento." ma:contentTypeScope="" ma:versionID="79298e770d9ece710e40b57ae7d188ab">
  <xsd:schema xmlns:xsd="http://www.w3.org/2001/XMLSchema" xmlns:xs="http://www.w3.org/2001/XMLSchema" xmlns:p="http://schemas.microsoft.com/office/2006/metadata/properties" xmlns:ns2="b7e6f3b7-394b-477a-9def-9b87dbbb4326" targetNamespace="http://schemas.microsoft.com/office/2006/metadata/properties" ma:root="true" ma:fieldsID="84d3b40e7dea86a6dee93230bf9da05e" ns2:_="">
    <xsd:import namespace="b7e6f3b7-394b-477a-9def-9b87dbbb432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e6f3b7-394b-477a-9def-9b87dbbb43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BE51F0-C912-4E3A-AAA0-5C9043C5E28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D612752-D40D-4739-AF0F-B9574F73B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e6f3b7-394b-477a-9def-9b87dbbb43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F94D5F-0FF1-425D-9218-A01224BA35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lpstr>'Mapa final'!Print_Area</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Microsoft Office User</cp:lastModifiedBy>
  <cp:revision/>
  <dcterms:created xsi:type="dcterms:W3CDTF">2020-03-24T23:12:47Z</dcterms:created>
  <dcterms:modified xsi:type="dcterms:W3CDTF">2022-01-14T14:39:48Z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0x010100971958DD23B68B43A33A07241AB43E93</vt:lpwstr>
  </property>
</Properties>
</file>