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295b6a3f098cfd9a/Escritorio/AND/Calidad AND/Riesgos/Solicitud Publicación comunicaciones/Ajuste abril 2026/"/>
    </mc:Choice>
  </mc:AlternateContent>
  <xr:revisionPtr revIDLastSave="96" documentId="13_ncr:1_{958380F4-2B39-44C5-9BDE-97B1DE3719BD}" xr6:coauthVersionLast="47" xr6:coauthVersionMax="47" xr10:uidLastSave="{E30D53F9-29FE-4560-9D12-B86F020B59B1}"/>
  <bookViews>
    <workbookView xWindow="-110" yWindow="-110" windowWidth="19420" windowHeight="11020" xr2:uid="{1A5F9684-0057-4BC2-93CF-5A7A0B8A5A4B}"/>
  </bookViews>
  <sheets>
    <sheet name="Mapa final Riesgos Gestión" sheetId="1" r:id="rId1"/>
  </sheets>
  <externalReferences>
    <externalReference r:id="rId2"/>
    <externalReference r:id="rId3"/>
    <externalReference r:id="rId4"/>
    <externalReference r:id="rId5"/>
  </externalReferences>
  <definedNames>
    <definedName name="_xlnm._FilterDatabase" localSheetId="0" hidden="1">'Mapa final Riesgos Gestión'!$A$16:$AQ$69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4" i="1" l="1"/>
  <c r="L45" i="1"/>
  <c r="M45" i="1" s="1"/>
  <c r="AG40" i="1"/>
  <c r="N45" i="1" l="1"/>
  <c r="N44" i="1"/>
  <c r="K18" i="1" l="1"/>
  <c r="K19" i="1"/>
  <c r="K21" i="1"/>
  <c r="K25" i="1"/>
  <c r="K26" i="1"/>
  <c r="K27" i="1"/>
  <c r="K31" i="1"/>
  <c r="K33" i="1"/>
  <c r="K34" i="1"/>
  <c r="K35" i="1"/>
  <c r="K36" i="1"/>
  <c r="K37" i="1"/>
  <c r="K39" i="1"/>
  <c r="K40" i="1"/>
  <c r="K41" i="1"/>
  <c r="K42" i="1"/>
  <c r="K43" i="1"/>
  <c r="K44" i="1"/>
  <c r="K45" i="1"/>
  <c r="K46" i="1"/>
  <c r="K47" i="1"/>
  <c r="K50" i="1"/>
  <c r="K55" i="1"/>
  <c r="K56" i="1"/>
  <c r="K57" i="1"/>
  <c r="K58" i="1"/>
  <c r="K59" i="1"/>
  <c r="K61" i="1"/>
  <c r="K63" i="1"/>
  <c r="K64" i="1"/>
  <c r="K65" i="1"/>
  <c r="K66" i="1"/>
  <c r="K67" i="1"/>
  <c r="K68" i="1"/>
  <c r="K69" i="1"/>
  <c r="AF54" i="1"/>
  <c r="AE54" i="1" s="1"/>
  <c r="X54" i="1"/>
  <c r="H54" i="1"/>
  <c r="I54" i="1" s="1"/>
  <c r="AF53" i="1"/>
  <c r="AE53" i="1" s="1"/>
  <c r="X53" i="1"/>
  <c r="H53" i="1"/>
  <c r="I53" i="1" s="1"/>
  <c r="AB53" i="1" l="1"/>
  <c r="AD53" i="1" s="1"/>
  <c r="AB54" i="1"/>
  <c r="AC54" i="1" s="1"/>
  <c r="AG54" i="1" s="1"/>
  <c r="AC53" i="1" l="1"/>
  <c r="AG53" i="1" s="1"/>
  <c r="AD54" i="1"/>
  <c r="X69" i="1" l="1"/>
  <c r="U69" i="1"/>
  <c r="X68" i="1"/>
  <c r="U68" i="1"/>
  <c r="L68" i="1"/>
  <c r="H68" i="1"/>
  <c r="I68" i="1" s="1"/>
  <c r="X66" i="1"/>
  <c r="U66" i="1"/>
  <c r="L66" i="1"/>
  <c r="H66" i="1"/>
  <c r="I66" i="1" s="1"/>
  <c r="X65" i="1"/>
  <c r="U65" i="1"/>
  <c r="L65" i="1"/>
  <c r="H65" i="1"/>
  <c r="I65" i="1" s="1"/>
  <c r="X64" i="1"/>
  <c r="U64" i="1"/>
  <c r="L64" i="1"/>
  <c r="M64" i="1" s="1"/>
  <c r="H64" i="1"/>
  <c r="I64" i="1" s="1"/>
  <c r="X63" i="1"/>
  <c r="U63" i="1"/>
  <c r="L63" i="1"/>
  <c r="M63" i="1" s="1"/>
  <c r="H63" i="1"/>
  <c r="X61" i="1"/>
  <c r="U61" i="1"/>
  <c r="L61" i="1"/>
  <c r="M61" i="1" s="1"/>
  <c r="H61" i="1"/>
  <c r="X60" i="1"/>
  <c r="U60" i="1"/>
  <c r="X59" i="1"/>
  <c r="U59" i="1"/>
  <c r="L59" i="1"/>
  <c r="H59" i="1"/>
  <c r="I59" i="1" s="1"/>
  <c r="AC58" i="1"/>
  <c r="X58" i="1"/>
  <c r="U58" i="1"/>
  <c r="H58" i="1"/>
  <c r="I58" i="1" s="1"/>
  <c r="H57" i="1"/>
  <c r="I57" i="1" s="1"/>
  <c r="AB57" i="1" s="1"/>
  <c r="H56" i="1"/>
  <c r="I56" i="1" s="1"/>
  <c r="AB56" i="1" s="1"/>
  <c r="X55" i="1"/>
  <c r="U55" i="1"/>
  <c r="L55" i="1"/>
  <c r="H55" i="1"/>
  <c r="I55" i="1" s="1"/>
  <c r="X50" i="1"/>
  <c r="U50" i="1"/>
  <c r="H50" i="1"/>
  <c r="I50" i="1" s="1"/>
  <c r="X47" i="1"/>
  <c r="U47" i="1"/>
  <c r="L47" i="1"/>
  <c r="M47" i="1" s="1"/>
  <c r="H47" i="1"/>
  <c r="I47" i="1" s="1"/>
  <c r="X46" i="1"/>
  <c r="U46" i="1"/>
  <c r="L46" i="1"/>
  <c r="H46" i="1"/>
  <c r="I46" i="1" s="1"/>
  <c r="U45" i="1"/>
  <c r="H45" i="1"/>
  <c r="U44" i="1"/>
  <c r="H44" i="1"/>
  <c r="I44" i="1" s="1"/>
  <c r="X43" i="1"/>
  <c r="U43" i="1"/>
  <c r="X42" i="1"/>
  <c r="U42" i="1"/>
  <c r="H42" i="1"/>
  <c r="I42" i="1" s="1"/>
  <c r="X41" i="1"/>
  <c r="U41" i="1"/>
  <c r="H41" i="1"/>
  <c r="I41" i="1" s="1"/>
  <c r="X40" i="1"/>
  <c r="U40" i="1"/>
  <c r="H40" i="1"/>
  <c r="X39" i="1"/>
  <c r="U39" i="1"/>
  <c r="L39" i="1"/>
  <c r="M39" i="1" s="1"/>
  <c r="H39" i="1"/>
  <c r="X38" i="1"/>
  <c r="U38" i="1"/>
  <c r="X37" i="1"/>
  <c r="U37" i="1"/>
  <c r="L37" i="1"/>
  <c r="H37" i="1"/>
  <c r="I37" i="1" s="1"/>
  <c r="X36" i="1"/>
  <c r="U36" i="1"/>
  <c r="L36" i="1"/>
  <c r="M36" i="1" s="1"/>
  <c r="H36" i="1"/>
  <c r="I36" i="1" s="1"/>
  <c r="X35" i="1"/>
  <c r="U35" i="1"/>
  <c r="L35" i="1"/>
  <c r="M35" i="1" s="1"/>
  <c r="H35" i="1"/>
  <c r="X34" i="1"/>
  <c r="U34" i="1"/>
  <c r="L34" i="1"/>
  <c r="M34" i="1" s="1"/>
  <c r="H34" i="1"/>
  <c r="X33" i="1"/>
  <c r="U33" i="1"/>
  <c r="L33" i="1"/>
  <c r="M33" i="1" s="1"/>
  <c r="H33" i="1"/>
  <c r="I33" i="1" s="1"/>
  <c r="X31" i="1"/>
  <c r="U31" i="1"/>
  <c r="L31" i="1"/>
  <c r="H31" i="1"/>
  <c r="I31" i="1" s="1"/>
  <c r="X30" i="1"/>
  <c r="U30" i="1"/>
  <c r="X29" i="1"/>
  <c r="U29" i="1"/>
  <c r="X28" i="1"/>
  <c r="U28" i="1"/>
  <c r="U27" i="1"/>
  <c r="L27" i="1"/>
  <c r="M27" i="1" s="1"/>
  <c r="H27" i="1"/>
  <c r="X26" i="1"/>
  <c r="U26" i="1"/>
  <c r="H26" i="1"/>
  <c r="I26" i="1" s="1"/>
  <c r="X25" i="1"/>
  <c r="U25" i="1"/>
  <c r="H25" i="1"/>
  <c r="I25" i="1" s="1"/>
  <c r="X21" i="1"/>
  <c r="U21" i="1"/>
  <c r="H21" i="1"/>
  <c r="I21" i="1" s="1"/>
  <c r="X19" i="1"/>
  <c r="U19" i="1"/>
  <c r="L19" i="1"/>
  <c r="H19" i="1"/>
  <c r="I19" i="1" s="1"/>
  <c r="U18" i="1"/>
  <c r="L18" i="1"/>
  <c r="M18" i="1" s="1"/>
  <c r="H18" i="1"/>
  <c r="I18" i="1" s="1"/>
  <c r="AF39" i="1" l="1"/>
  <c r="AE39" i="1" s="1"/>
  <c r="AF61" i="1"/>
  <c r="AE61" i="1" s="1"/>
  <c r="N46" i="1"/>
  <c r="AF33" i="1"/>
  <c r="AE33" i="1" s="1"/>
  <c r="AF34" i="1"/>
  <c r="AE34" i="1" s="1"/>
  <c r="AF35" i="1"/>
  <c r="AE35" i="1" s="1"/>
  <c r="AF27" i="1"/>
  <c r="AF28" i="1" s="1"/>
  <c r="AF29" i="1" s="1"/>
  <c r="AE29" i="1" s="1"/>
  <c r="AB59" i="1"/>
  <c r="AC59" i="1" s="1"/>
  <c r="AB65" i="1"/>
  <c r="AD65" i="1" s="1"/>
  <c r="AB42" i="1"/>
  <c r="AB43" i="1" s="1"/>
  <c r="AB46" i="1"/>
  <c r="AC46" i="1" s="1"/>
  <c r="AB55" i="1"/>
  <c r="AD55" i="1" s="1"/>
  <c r="AB44" i="1"/>
  <c r="AC44" i="1" s="1"/>
  <c r="N39" i="1"/>
  <c r="AB50" i="1"/>
  <c r="AC50" i="1" s="1"/>
  <c r="N61" i="1"/>
  <c r="N27" i="1"/>
  <c r="AB19" i="1"/>
  <c r="AD19" i="1" s="1"/>
  <c r="AB31" i="1"/>
  <c r="AC31" i="1" s="1"/>
  <c r="AB33" i="1"/>
  <c r="AD33" i="1" s="1"/>
  <c r="N34" i="1"/>
  <c r="AB41" i="1"/>
  <c r="AC41" i="1" s="1"/>
  <c r="AF45" i="1"/>
  <c r="AE45" i="1" s="1"/>
  <c r="N47" i="1"/>
  <c r="N35" i="1"/>
  <c r="AD57" i="1"/>
  <c r="AC57" i="1"/>
  <c r="AD56" i="1"/>
  <c r="AC56" i="1"/>
  <c r="AF47" i="1"/>
  <c r="AE47" i="1" s="1"/>
  <c r="N66" i="1"/>
  <c r="M66" i="1"/>
  <c r="AF66" i="1" s="1"/>
  <c r="AE66" i="1" s="1"/>
  <c r="AF36" i="1"/>
  <c r="AE36" i="1" s="1"/>
  <c r="AD50" i="1"/>
  <c r="N63" i="1"/>
  <c r="AF18" i="1"/>
  <c r="AE18" i="1" s="1"/>
  <c r="M37" i="1"/>
  <c r="AF37" i="1" s="1"/>
  <c r="N37" i="1"/>
  <c r="AF63" i="1"/>
  <c r="AE63" i="1" s="1"/>
  <c r="M65" i="1"/>
  <c r="AF65" i="1" s="1"/>
  <c r="AE65" i="1" s="1"/>
  <c r="N65" i="1"/>
  <c r="N21" i="1"/>
  <c r="M21" i="1"/>
  <c r="N68" i="1"/>
  <c r="M68" i="1"/>
  <c r="AF68" i="1" s="1"/>
  <c r="AE68" i="1" s="1"/>
  <c r="N19" i="1"/>
  <c r="M19" i="1"/>
  <c r="AF19" i="1" s="1"/>
  <c r="AE19" i="1" s="1"/>
  <c r="N59" i="1"/>
  <c r="M59" i="1"/>
  <c r="AF59" i="1" s="1"/>
  <c r="AF64" i="1"/>
  <c r="AE64" i="1" s="1"/>
  <c r="N55" i="1"/>
  <c r="M55" i="1"/>
  <c r="AF55" i="1" s="1"/>
  <c r="AE55" i="1" s="1"/>
  <c r="N31" i="1"/>
  <c r="M31" i="1"/>
  <c r="AF31" i="1" s="1"/>
  <c r="AE31" i="1" s="1"/>
  <c r="M42" i="1"/>
  <c r="N42" i="1"/>
  <c r="AB68" i="1"/>
  <c r="I40" i="1"/>
  <c r="AB40" i="1" s="1"/>
  <c r="I45" i="1"/>
  <c r="AB45" i="1" s="1"/>
  <c r="M46" i="1"/>
  <c r="AF46" i="1" s="1"/>
  <c r="AE46" i="1" s="1"/>
  <c r="I63" i="1"/>
  <c r="AB63" i="1" s="1"/>
  <c r="AB66" i="1"/>
  <c r="AB21" i="1"/>
  <c r="I27" i="1"/>
  <c r="AB27" i="1" s="1"/>
  <c r="AB25" i="1"/>
  <c r="I34" i="1"/>
  <c r="AB34" i="1" s="1"/>
  <c r="N36" i="1"/>
  <c r="I39" i="1"/>
  <c r="AB39" i="1" s="1"/>
  <c r="AB47" i="1"/>
  <c r="I61" i="1"/>
  <c r="AB61" i="1" s="1"/>
  <c r="N64" i="1"/>
  <c r="AB37" i="1"/>
  <c r="AB64" i="1"/>
  <c r="AB36" i="1"/>
  <c r="AB18" i="1"/>
  <c r="AC18" i="1" s="1"/>
  <c r="N33" i="1"/>
  <c r="N18" i="1"/>
  <c r="I35" i="1"/>
  <c r="AB35" i="1" s="1"/>
  <c r="AE27" i="1" l="1"/>
  <c r="AC55" i="1"/>
  <c r="AG55" i="1" s="1"/>
  <c r="AD41" i="1"/>
  <c r="AG46" i="1"/>
  <c r="AD59" i="1"/>
  <c r="AD31" i="1"/>
  <c r="AC19" i="1"/>
  <c r="AG19" i="1" s="1"/>
  <c r="AC33" i="1"/>
  <c r="AG33" i="1" s="1"/>
  <c r="AD44" i="1"/>
  <c r="AC65" i="1"/>
  <c r="AG65" i="1" s="1"/>
  <c r="AB60" i="1"/>
  <c r="AC60" i="1" s="1"/>
  <c r="AC42" i="1"/>
  <c r="AD42" i="1"/>
  <c r="AD46" i="1"/>
  <c r="AG18" i="1"/>
  <c r="AF69" i="1"/>
  <c r="AE69" i="1" s="1"/>
  <c r="AD63" i="1"/>
  <c r="AC63" i="1"/>
  <c r="AG63" i="1" s="1"/>
  <c r="AD35" i="1"/>
  <c r="AC35" i="1"/>
  <c r="AG35" i="1" s="1"/>
  <c r="AD40" i="1"/>
  <c r="AC40" i="1"/>
  <c r="AD61" i="1"/>
  <c r="AC61" i="1"/>
  <c r="AG61" i="1" s="1"/>
  <c r="AF30" i="1"/>
  <c r="AE30" i="1" s="1"/>
  <c r="AE28" i="1"/>
  <c r="AE37" i="1"/>
  <c r="AF38" i="1"/>
  <c r="AE38" i="1" s="1"/>
  <c r="AC36" i="1"/>
  <c r="AG36" i="1" s="1"/>
  <c r="AD36" i="1"/>
  <c r="AD45" i="1"/>
  <c r="AC45" i="1"/>
  <c r="AG45" i="1" s="1"/>
  <c r="AD64" i="1"/>
  <c r="AC64" i="1"/>
  <c r="AG64" i="1" s="1"/>
  <c r="AC37" i="1"/>
  <c r="AD37" i="1"/>
  <c r="AB38" i="1" s="1"/>
  <c r="AD68" i="1"/>
  <c r="AB69" i="1" s="1"/>
  <c r="AC68" i="1"/>
  <c r="AG68" i="1" s="1"/>
  <c r="AD39" i="1"/>
  <c r="AC39" i="1"/>
  <c r="AG39" i="1" s="1"/>
  <c r="AD27" i="1"/>
  <c r="AB28" i="1" s="1"/>
  <c r="AC27" i="1"/>
  <c r="AG31" i="1"/>
  <c r="AD66" i="1"/>
  <c r="AC66" i="1"/>
  <c r="AG66" i="1" s="1"/>
  <c r="AF60" i="1"/>
  <c r="AE60" i="1" s="1"/>
  <c r="AE59" i="1"/>
  <c r="AG59" i="1" s="1"/>
  <c r="AD47" i="1"/>
  <c r="AC47" i="1"/>
  <c r="AG47" i="1" s="1"/>
  <c r="AF43" i="1"/>
  <c r="AE43" i="1" s="1"/>
  <c r="AC21" i="1"/>
  <c r="AD25" i="1"/>
  <c r="AC25" i="1"/>
  <c r="AD43" i="1"/>
  <c r="AC43" i="1"/>
  <c r="AD34" i="1"/>
  <c r="AC34" i="1"/>
  <c r="AG34" i="1" s="1"/>
  <c r="AG27" i="1" l="1"/>
  <c r="AD60" i="1"/>
  <c r="AC28" i="1"/>
  <c r="AG28" i="1" s="1"/>
  <c r="AD28" i="1"/>
  <c r="AB29" i="1" s="1"/>
  <c r="AG60" i="1"/>
  <c r="AD69" i="1"/>
  <c r="AC69" i="1"/>
  <c r="AG69" i="1" s="1"/>
  <c r="AD38" i="1"/>
  <c r="AC38" i="1"/>
  <c r="AG38" i="1" s="1"/>
  <c r="AG37" i="1"/>
  <c r="AG43" i="1"/>
  <c r="AD29" i="1" l="1"/>
  <c r="AB30" i="1" s="1"/>
  <c r="AC29" i="1"/>
  <c r="AG29" i="1" s="1"/>
  <c r="AC30" i="1" l="1"/>
  <c r="AG30" i="1" s="1"/>
  <c r="AD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fernanda quintero</author>
    <author>tc={C4F09749-DE93-43DD-8BE0-837D87717688}</author>
    <author>tc={E7A24A59-D995-4BF5-A634-93C04F4E19C3}</author>
    <author>tc={331FF306-80C8-432B-8282-78C0BB257585}</author>
    <author>Luisa Fernanda  Quintero Ramírez</author>
  </authors>
  <commentList>
    <comment ref="G35" authorId="0" shapeId="0" xr:uid="{C42E0DDA-F8FA-43FA-BA6E-FCEC3B40E1DC}">
      <text>
        <r>
          <rPr>
            <b/>
            <sz val="9"/>
            <color rgb="FF000000"/>
            <rFont val="Tahoma"/>
            <family val="2"/>
          </rPr>
          <t>luisa Fernanda quintero:</t>
        </r>
        <r>
          <rPr>
            <sz val="9"/>
            <color rgb="FF000000"/>
            <rFont val="Tahoma"/>
            <family val="2"/>
          </rPr>
          <t xml:space="preserve">
</t>
        </r>
        <r>
          <rPr>
            <sz val="9"/>
            <color rgb="FF000000"/>
            <rFont val="Tahoma"/>
            <family val="2"/>
          </rPr>
          <t>evaluación legal y evaluación financiera</t>
        </r>
      </text>
    </comment>
    <comment ref="P58" authorId="0" shapeId="0" xr:uid="{0A8380A8-40CA-49D9-B462-F127B24B5577}">
      <text>
        <r>
          <rPr>
            <b/>
            <sz val="9"/>
            <color indexed="81"/>
            <rFont val="Tahoma"/>
            <family val="2"/>
          </rPr>
          <t>luisa Fernanda quintero:</t>
        </r>
        <r>
          <rPr>
            <sz val="9"/>
            <color indexed="81"/>
            <rFont val="Tahoma"/>
            <family val="2"/>
          </rPr>
          <t xml:space="preserve">
revisar periodicidad o vigencia del pinar</t>
        </r>
      </text>
    </comment>
    <comment ref="Q58" authorId="0" shapeId="0" xr:uid="{CF4B6167-2F0E-446B-A1C1-663279492108}">
      <text>
        <r>
          <rPr>
            <b/>
            <sz val="9"/>
            <color rgb="FF000000"/>
            <rFont val="Tahoma"/>
            <family val="2"/>
          </rPr>
          <t>luisa Fernanda quintero:</t>
        </r>
        <r>
          <rPr>
            <sz val="9"/>
            <color rgb="FF000000"/>
            <rFont val="Tahoma"/>
            <family val="2"/>
          </rPr>
          <t xml:space="preserve">
</t>
        </r>
        <r>
          <rPr>
            <sz val="9"/>
            <color rgb="FF000000"/>
            <rFont val="Tahoma"/>
            <family val="2"/>
          </rPr>
          <t xml:space="preserve">en caso </t>
        </r>
      </text>
    </comment>
    <comment ref="G59" authorId="1" shapeId="0" xr:uid="{C4F09749-DE93-43DD-8BE0-837D8771768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de acuerdo al plan de capacitaciones</t>
      </text>
    </comment>
    <comment ref="D61" authorId="2" shapeId="0" xr:uid="{E7A24A59-D995-4BF5-A634-93C04F4E19C3}">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posterior de juridica</t>
      </text>
    </comment>
    <comment ref="G63" authorId="3" shapeId="0" xr:uid="{331FF306-80C8-432B-8282-78C0BB257585}">
      <text>
        <t>[Comentario encadenado]
Su versión de Excel le permite leer este comentario encadenado; sin embargo, las ediciones que se apliquen se quitarán si el archivo se abre en una versión más reciente de Excel. Más información: https://go.microsoft.com/fwlink/?linkid=870924
Comentario:
    hace referncia a los cargos
Respuesta:
    16 cargos de la planta del personal</t>
      </text>
    </comment>
    <comment ref="E66" authorId="4" shapeId="0" xr:uid="{3B0ABCEB-1C62-451A-A41A-9E109B619501}">
      <text>
        <r>
          <rPr>
            <sz val="11"/>
            <color theme="1"/>
            <rFont val="Calibri"/>
            <family val="2"/>
            <scheme val="minor"/>
          </rPr>
          <t>Luisa Fernanda  Quintero Ramírez:
los 300 están ligados a cada contrato</t>
        </r>
      </text>
    </comment>
  </commentList>
</comments>
</file>

<file path=xl/sharedStrings.xml><?xml version="1.0" encoding="utf-8"?>
<sst xmlns="http://schemas.openxmlformats.org/spreadsheetml/2006/main" count="885" uniqueCount="456">
  <si>
    <t>Proceso: Direccionamiento estratégico</t>
  </si>
  <si>
    <t>Formato Mapa de Riesgos de Gestión</t>
  </si>
  <si>
    <t>Versión: 2</t>
  </si>
  <si>
    <t>SM.FT.15</t>
  </si>
  <si>
    <t>Proceso /
Proyecto</t>
  </si>
  <si>
    <t>Direccionamiento Estratégico</t>
  </si>
  <si>
    <t>Objetivo del Proceso / Proyecto</t>
  </si>
  <si>
    <t>Definir las políticas y lineamientos institucionales que permitan dar cumplimiento a la misión y objetivos de la Agencia Nacional Digital, de acuerdo con la normatividad vigente.</t>
  </si>
  <si>
    <t>Análisis del riesgo inherente</t>
  </si>
  <si>
    <t>Evaluación del riesgo - Valoración de los controles</t>
  </si>
  <si>
    <t>Evaluación del riesgo - Nivel del riesgo residual</t>
  </si>
  <si>
    <t>Plan de Acción</t>
  </si>
  <si>
    <t xml:space="preserve">Referencia </t>
  </si>
  <si>
    <t>Impacto</t>
  </si>
  <si>
    <t>Causa Inmediata</t>
  </si>
  <si>
    <t>Causa Raíz/Vulnerabilidad (para riesgos de Seguridad Digital)</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</si>
  <si>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</si>
  <si>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</si>
  <si>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</si>
  <si>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</si>
  <si>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</si>
  <si>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</si>
  <si>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</si>
  <si>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</si>
  <si>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</si>
  <si>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</si>
  <si>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</si>
  <si>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</si>
  <si>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</si>
  <si>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</si>
  <si>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</si>
  <si>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</si>
  <si>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</si>
  <si>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</si>
  <si>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</si>
  <si>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</si>
  <si>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Seguimiento primera línea de defensa</t>
  </si>
  <si>
    <t>Estado</t>
  </si>
  <si>
    <t>Seguimiento segunda línea de defensa</t>
  </si>
  <si>
    <t>Seguimiento tercera línea de defensa</t>
  </si>
  <si>
    <t>¿qué pasa con las observaciones o desviaciones?</t>
  </si>
  <si>
    <t xml:space="preserve">
Documentación que apoya el control</t>
  </si>
  <si>
    <t>Evidencia de la ejecución del control</t>
  </si>
  <si>
    <t>Periodicidad</t>
  </si>
  <si>
    <t>Tipo</t>
  </si>
  <si>
    <t>Implementación</t>
  </si>
  <si>
    <t>Calificación</t>
  </si>
  <si>
    <t>Documentación</t>
  </si>
  <si>
    <t>Frecuencia</t>
  </si>
  <si>
    <t>Evidencia</t>
  </si>
  <si>
    <t>DE-R1</t>
  </si>
  <si>
    <t>Reputacional</t>
  </si>
  <si>
    <t>No cumplir con las metas planteadas en el Plan Estratégico Institucional</t>
  </si>
  <si>
    <t xml:space="preserve">Falta de seguimiento a la gestión </t>
  </si>
  <si>
    <t xml:space="preserve">     El riesgo afecta la imagen de la entidad con algunos usuarios de relevancia frente al logro de los objetivos</t>
  </si>
  <si>
    <t>El profesional de planeación realiza el seguimiento al cumplimiento de metas estratégicas y al plan de acción institucional a través de reportes mensuales y trimestrales llevados a cabo con el profesional de apoyo de planeación y reportados a Dirección  (Reportes PEI por trimestralmente)</t>
  </si>
  <si>
    <t>Reporte enviado por correo electrónico dependencias de solicitud de avances.
Alertas enviadas por correo electrónico a los subdirectores y lideres de procesos</t>
  </si>
  <si>
    <t xml:space="preserve">trimestral </t>
  </si>
  <si>
    <t>Preventivo</t>
  </si>
  <si>
    <t>Manual</t>
  </si>
  <si>
    <t>Documentado</t>
  </si>
  <si>
    <t>Continua</t>
  </si>
  <si>
    <t>Con Registro</t>
  </si>
  <si>
    <t>Reducir (mitigar)</t>
  </si>
  <si>
    <t xml:space="preserve">Hacer seguimiento al cumplimiento de las metas estratégicas institucionales como método de control desde el Comité de Gestión y Desempeño </t>
  </si>
  <si>
    <t>Profesional de planeación</t>
  </si>
  <si>
    <t>DE-R2</t>
  </si>
  <si>
    <t>Poco conocimiento de la estructura del Sistema Integrado de Gestión de la agencia y la herramienta para su gestión de herramientas de gestión institucionales por parte de los líderes de proceso</t>
  </si>
  <si>
    <t>Insuficiente capacitación para el trabajo articulado entre procesos</t>
  </si>
  <si>
    <t xml:space="preserve">     El riesgo afecta la imagen de alguna área de la organización</t>
  </si>
  <si>
    <t>Los profesionales de planeación llevan a cabo las capacitaciones relacionadas con el Sistema Integrado de Gestión a todas las áreas de la entidad con el propósito de fortalecer el conocimiento y manejo de las diferentes herramientas de gestión institucional para todos los líderes de proceso y sus equipos</t>
  </si>
  <si>
    <t>En caso de identificar cambios en la conformación de los equipos de trabajo, se informa la necesidad de gestionar nuevas capacitaciones</t>
  </si>
  <si>
    <t>Presentaciones de capacitaciones</t>
  </si>
  <si>
    <t>Grabaciones de capacitación y/o 
Listados de asistencia</t>
  </si>
  <si>
    <t>semestral</t>
  </si>
  <si>
    <t>Profesional de apoyo Planeación</t>
  </si>
  <si>
    <t>SYPI-R1</t>
  </si>
  <si>
    <t xml:space="preserve">  Demoras en la generación de entregables de seguridad (ej. políticas actualizadas, informes de auditoría, parches implementados, capacitaciones realizadas). Estos retrasos se deben a factores internos (falta de recursos, priorización inadecuada, procesos burocráticos, etc.).</t>
  </si>
  <si>
    <t>Posibilidad de afectación reputacional por pérdida de credibilidad e imagen institucional ante el incumplimiento de las actividades relacionadas en el Plan de Seguridad y Privacidad de la Información, debido a demoras en la generación de los entregables por diferentes factores internos que afectan el cumplimiento del plan.</t>
  </si>
  <si>
    <t>Baja</t>
  </si>
  <si>
    <t>Leve</t>
  </si>
  <si>
    <t>Bajo</t>
  </si>
  <si>
    <t xml:space="preserve">Plan de seguridad y privacidad de la información publicado.
Tablero de control de cumplimiento bimensual. </t>
  </si>
  <si>
    <t xml:space="preserve">tablero de control </t>
  </si>
  <si>
    <t>Semestralmente</t>
  </si>
  <si>
    <t>Probabilidad</t>
  </si>
  <si>
    <t>Realizar seguimiento a la implementación del plan del SGSI</t>
  </si>
  <si>
    <t>Profesional líder de Seguridad de la Información</t>
  </si>
  <si>
    <t>CM-R1</t>
  </si>
  <si>
    <t xml:space="preserve">Generar información desarticulada de la gestión institucional </t>
  </si>
  <si>
    <t>Falta de lineamientos para la gestión de la comunicación en la Agencia</t>
  </si>
  <si>
    <t>El profesional de comunicaciones elabora y hace aprobar por el Director (a) de la entidad los lineamientos para la gestión de comunicaciones en la Entidad</t>
  </si>
  <si>
    <t>En caso de que se detecten debilidades en los lineamientos para la gestión de comunicaciones, se analizan las condiciones a fortalecer y se presenta nuevamente para aprobación</t>
  </si>
  <si>
    <t xml:space="preserve">Reportes trimestrales enviados (correos) </t>
  </si>
  <si>
    <t>Cuando se requiera</t>
  </si>
  <si>
    <t>Aleatoria</t>
  </si>
  <si>
    <t>Elaboración y aprobación del plan de acción de comunicaciones 2025 que permita hacer operativos los lineamientos estratégicos</t>
  </si>
  <si>
    <t>Profesional de Comunicaciones</t>
  </si>
  <si>
    <t>Actualización y aprobación de los lineamientos estratégicos de comunicaciones de acuerdo a la necesidad</t>
  </si>
  <si>
    <t>GI-R1</t>
  </si>
  <si>
    <t>Económico y Reputacional</t>
  </si>
  <si>
    <t>Aplicar mal los elementos normativos y lineamientos asociados a la gestión de PQRSD</t>
  </si>
  <si>
    <t>Fallas al dar respuesta de fondo por la interpretación de la PQRSD por parte del personal asignado para dar respuesta</t>
  </si>
  <si>
    <t xml:space="preserve">La profesional jurídica revisa y verifica la implementación de los puntos de control del procedimiento de PQRSD que permitan validar la interpretación y respuesta de fondo emitida por el personal asignado </t>
  </si>
  <si>
    <t xml:space="preserve">Seguimiento de los PQRS </t>
  </si>
  <si>
    <t>Correos de seguimiento.</t>
  </si>
  <si>
    <t>Socializar a todos los colaboradores de la entidad que el canal oficial para el ingreso y respuesta de PQRSD es el correo de la Agencia: agencianacionaldigital@and.gov.co, incluyendo los diferentes puntos de control del procedimiento de PQRSD</t>
  </si>
  <si>
    <t>Profesional Jurídica y  Asistente de dirección</t>
  </si>
  <si>
    <t>GI-R2</t>
  </si>
  <si>
    <t>No contestar oportunamente (fuera de términos o no contestar) una PQRSD</t>
  </si>
  <si>
    <t>Error humano de los responsables del manejo de PQRSD en la Entidad</t>
  </si>
  <si>
    <t>La profesional jurídica revisa y verifica la implementación de los puntos de control del procedimiento de PQRSD identificando los responsables, tiempos y posibles tipos de PQRSD</t>
  </si>
  <si>
    <t>Menor</t>
  </si>
  <si>
    <t>Moderado</t>
  </si>
  <si>
    <t>Profesional de Comunicaciones y Asistente de Dirección</t>
  </si>
  <si>
    <t>TI-R1</t>
  </si>
  <si>
    <t>El profesional líder técnico de TI junto con el Profesional de apoyo Administrativo de TI actúan de manera proactiva ante alertas generadas por los sistemas de monitorización (Canal de Internet)</t>
  </si>
  <si>
    <t>Actas de reunión/ informes / Evidencias de resultados</t>
  </si>
  <si>
    <t>1 vez al año</t>
  </si>
  <si>
    <t>El profesional líder técnico de TI junto  con el Profesional de apoyo Administrativo de TI generan alertas acerca de la expiración de las licencias de Microsoft y la finalización del contrato del Canal de Internet para que se inicie el proceso de Contratación y renovación del licenciamiento y el Canal de Internet.</t>
  </si>
  <si>
    <t>Verificar las fechas de expiración de licenciamiento y de vencimiento del Canal de internet e incluirlas en el plan de renovación</t>
  </si>
  <si>
    <t>Realizar verificación periódica de la infraestructura que provee los servicios la entidad</t>
  </si>
  <si>
    <t>El profesional líder técnico de TI junto con el Profesional de apoyo Administrativo de TI  hacen el diagnóstico del servicio afectado para identificar componentes de TI y proceder con su resolución o hacer el escalamiento a proveedores en los casos de servicios tercerizados (Canal de Internet)</t>
  </si>
  <si>
    <t>Verificar las contingencias que se hayan presentado e incluirlas en el diagnóstico de afectación de componentes de TI</t>
  </si>
  <si>
    <t>Evidencia de Casos reportados</t>
  </si>
  <si>
    <t>Correctivo</t>
  </si>
  <si>
    <t>TI-R2</t>
  </si>
  <si>
    <t xml:space="preserve">Indisponibilidad de recursos tecnológicos y humanos para el funcionamiento de la gestión de TI </t>
  </si>
  <si>
    <t>Falta de identificación de recursos tecnológicos y humanos asociados a la gestión de TI</t>
  </si>
  <si>
    <t xml:space="preserve">Posibilidad de afectación reputacional debido a la no disponibilidad de recursos tecnológicos y humanos para el funcionamiento de la gestión de TI por falta de identificación de recursos tecnológicos y humanos asociados a la gestión de  la prestación de servicios de TI para la gestión institucional </t>
  </si>
  <si>
    <t>El profesional TI de la Dirección, Subdirectores y líderes de procesos identifican los recursos tecnológicos y humanos requeridos para la gestión de TI. En el marco del Plan Estratégico de las Tecnologías de la Información - PETI.</t>
  </si>
  <si>
    <t>Actas de reunión</t>
  </si>
  <si>
    <t>PET / Actas de reunión</t>
  </si>
  <si>
    <t>Anual</t>
  </si>
  <si>
    <t>Actualizar el PETI</t>
  </si>
  <si>
    <t>Actualizar la identificación de recursos tecnológicos y humanos para la implementación de la Gestión de TI en la AND</t>
  </si>
  <si>
    <t>TI-R3</t>
  </si>
  <si>
    <t>Indisponibilidad de la página web de la Entidad</t>
  </si>
  <si>
    <t>Falta de actualización de los componentes y parches de seguridad</t>
  </si>
  <si>
    <t>Posibilidad de afectación reputacional debido a la no disponibilidad de la página Web de la Agencia, por la falta de actualización de los componentes y parches de seguridad, alterando la disponibilidad de acceso a la misma.</t>
  </si>
  <si>
    <t>El Web Master hace la verificación del estado de actualización de los componentes y parches de seguridad y procede con la aplicación de las actualizaciones.</t>
  </si>
  <si>
    <t>El Web Master genera las alertas de la actualización de los componentes y parches de seguridad</t>
  </si>
  <si>
    <t>Correos Electrónicos</t>
  </si>
  <si>
    <t>Reporte de las actualizaciones de componentes y parches de seguridad desplegados.</t>
  </si>
  <si>
    <t>Trimestral</t>
  </si>
  <si>
    <t>Web Master</t>
  </si>
  <si>
    <t>SM-R1</t>
  </si>
  <si>
    <t xml:space="preserve">No adelantar ejercicios de evaluación que permitan fortalecer la política de control interno de MIPG </t>
  </si>
  <si>
    <t>Ausencia de metodologías para el desarrollo de ejercicios de evaluación y seguimiento de la política de control interno de MIPG</t>
  </si>
  <si>
    <t>El profesional de control interno realiza ejercicios de evaluación y seguimiento asociados a la política de control interno en el marco de MIPG y del sistema de control interno, mediante los instrumentos creados para tal fin</t>
  </si>
  <si>
    <t xml:space="preserve">Procedimiento de auditoría interna
Evaluación independiente del Sistema de Control Interno. 
</t>
  </si>
  <si>
    <t xml:space="preserve">Informes de seguimiento
informes de auditoría
</t>
  </si>
  <si>
    <t>De acuerdo con la programación del Plan Anual de Auditoría</t>
  </si>
  <si>
    <t>Profesional de Control Interno</t>
  </si>
  <si>
    <t>SM-R2</t>
  </si>
  <si>
    <t>Ausencia de la planeación de la evaluación  del cumplimiento legal y regulatorio así como de la confiabilidad de la información financiera y no financiera en el Programa Anual de Auditoría</t>
  </si>
  <si>
    <t>No programación de auditorías a los procesos de Gestión Jurídica y Gestión Financiera</t>
  </si>
  <si>
    <t>Posibilidad de afectación reputacional derivada de la no realización de la evaluación del cumplimiento legal y regulatorio, así como de la verificación de la confiabilidad de la información financiera y no financiera, toda vez que dicha evaluación no fue incluida en la planeación del Programa Anual de Auditoría, debido a la ausencia de programación de auditorías a los procesos de Gestión Jurídica y Gestión Financiera.</t>
  </si>
  <si>
    <t>Procedimiento de auditoría interna</t>
  </si>
  <si>
    <t>Programa Anual de Auditoría</t>
  </si>
  <si>
    <t>Semestral</t>
  </si>
  <si>
    <t>SCDA-R1</t>
  </si>
  <si>
    <t>No lograr la coordinación efectiva de los actores vinculados a la prestación de los servicios ciudadanos digitales</t>
  </si>
  <si>
    <t xml:space="preserve"> Falta de lineamientos, directrices o herramientas de gestión que guíen dicha coordinación para la prestación de los SCD</t>
  </si>
  <si>
    <t>Usuarios, productos y practicas , organizacionales</t>
  </si>
  <si>
    <t>El Subdirector de SCD impulsa y coordina los lineamientos, directrices y herramientas de gestión que permitan fortalecer los procesos de vinculación, coordinación y articulación entre los actores institucionales responsables de la implementación y prestación de los Servicios Ciudadanos Digitales (SCD).</t>
  </si>
  <si>
    <t>Guía de Lineamientos de los
Servicios Ciudadanos Digitales</t>
  </si>
  <si>
    <t>Correo, actas o documentos de seguimiento</t>
  </si>
  <si>
    <t>cada vez que se requiera</t>
  </si>
  <si>
    <t xml:space="preserve">Hacer el seguimiento al cumplimiento técnico de los requisitos del prestador para la vinculación a los SCD a partir los lineamientos aprobados por MinTIC para la articulación de los SCD </t>
  </si>
  <si>
    <t>Subdirector de SCD</t>
  </si>
  <si>
    <t>SCDA-R2</t>
  </si>
  <si>
    <t>Restricciones en la actualización de nuevas versiones de X Road</t>
  </si>
  <si>
    <t xml:space="preserve">Adaptación requerida de esta herramienta a nivel de código para Colombia </t>
  </si>
  <si>
    <t>El profesional de proyectos de SCD junto al equipo de operaciones de TI actualiza las instalaciones de X-Road en las entidades</t>
  </si>
  <si>
    <t>Automático</t>
  </si>
  <si>
    <t>Aceptar</t>
  </si>
  <si>
    <t>El subdirector monitoreará y validará las actualizaciones de la versión de X-Road, verificando su funcionalidad, interoperabilidad y cumplimiento de los lineamientos técnicos vigentes.</t>
  </si>
  <si>
    <t>El arquitecto de operaciones de TI modifica a través de la plataforma x road las nuevas versiones que se adopten, si es requerido</t>
  </si>
  <si>
    <t>SCDP-R1</t>
  </si>
  <si>
    <t xml:space="preserve">Demora en la definición de requerimientos para la generación de las soluciones  </t>
  </si>
  <si>
    <t>Ausencia del personal por parte de la entidad responsable del trámite a integrar, lo cual impide definir de manera puntual los requerimientos necesarios para el desarrollo de los productos asociados a dicha integración</t>
  </si>
  <si>
    <t>El Subdirector de SCD y el líder del proyecto efectuarán un seguimiento semanal a cada proceso de vinculación, con el propósito de detectar oportunamente las novedades o eventualidades que puedan afectar o limitar el desarrollo y la ejecución del proyecto.</t>
  </si>
  <si>
    <t>Documentos Técnicos del Convenio interadministrativo 1225-2025 de los SCD</t>
  </si>
  <si>
    <t>Semanal</t>
  </si>
  <si>
    <t xml:space="preserve">Realizar el acompañamiento técnico permanente al avance de la vinculación e integración de los Servicios Ciudadanos Digitales (SCD). </t>
  </si>
  <si>
    <t xml:space="preserve">
Líder y personal técnico</t>
  </si>
  <si>
    <t>SCDP-R2</t>
  </si>
  <si>
    <t xml:space="preserve">Demora en la suscripción del convenio  por aspectos operativos generando la disminución del tiempo para la ejecución del mismo. </t>
  </si>
  <si>
    <t>Dificultad en la coordinación y articulación entre las directivas del MinTIC y la AND,  generando demoras en la toma de decisiones y en la definición de lineamientos  para la ejecución de las actividades</t>
  </si>
  <si>
    <t xml:space="preserve">Posibilidad de afectación económica y reputacional  por la demora en la suscripción del convenio  por aspectos operativos en la disminución del tiempo para la ejecución del mismo debido, a la dificultad en la coordinación y articulación entre las directivas del MinTIC y la AND,  generando demoras en la toma de decisiones y en la definición de lineamientos  para la ejecución de las actividades. </t>
  </si>
  <si>
    <t>Decreto 620 del 2020  - LINEAMIENTOS GENERALES EN EL USO Y OPERACIÓN DE LOS SERVICIOS CIUDADANOS DIGITALES</t>
  </si>
  <si>
    <t>SCDP-R3</t>
  </si>
  <si>
    <t>Falta de dimensionamiento y definición de responsabilidades en el aprovisionamiento de la infraestructura para los Servicios Ciudadanos Digitales</t>
  </si>
  <si>
    <t>Dificultad en la coordinación y articulación entre el MinTIC y la AND para la contratación de la nube y la continuidad en la prestación de la infraestructura.</t>
  </si>
  <si>
    <t>Posibilidad de afectación económica y reputacional  por la Falta de dimensionamiento y definición de responsabilidades en el aprovisionamiento de la infraestructura para los Servicios Ciudadanos Digitales, debido a la dificultad en la coordinación y articulación entre el MinTIC y la AND para la contratación de la nube y la continuidad en la prestación de la infraestructura.</t>
  </si>
  <si>
    <t>El Subdirector de SCD llevará a cabo un seguimiento permanente y la coordinación interinstitucional entre el MinTIC y la AND, con el fin de detectar y reportar de manera temprana cualquier situación que pueda comprometer la continuidad en la prestación de los Servicios Ciudadanos Digitales (SCD), especialmente aquellas relacionadas con la disponibilidad o contratación de la infraestructura tecnológica requerida.</t>
  </si>
  <si>
    <t>CTIA-R1</t>
  </si>
  <si>
    <t>No entregar los productos de CTI aplicada en los tiempos y con las condiciones establecidas</t>
  </si>
  <si>
    <t xml:space="preserve">Ausencia o desconocimiento de mecanismos de gestión por parte de la Agencia para hacer cumplir los compromisos de aprobaciones de entregables por parte del cliente. </t>
  </si>
  <si>
    <t xml:space="preserve">Posibilidad de afectación económica y reputacional al incumplir los convenios o contratos firmados con entidades debido a la no entrega de los productos por algunas de las partes, de acuerdo con los tiempos y con las condiciones establecidas </t>
  </si>
  <si>
    <t>El Gerente del Proyecto realiza el seguimiento al plan de gestión de riesgos de cada proyecto junto con el cliente</t>
  </si>
  <si>
    <t>En caso de observar desviaciones en la información registrada en las matrices de riesgos de los proyectos, se informa a los supervisores de las partes, con el fin de implementar las acciones de mitigación del riesgo.</t>
  </si>
  <si>
    <t>Matrices de riesgos de proyectos</t>
  </si>
  <si>
    <t xml:space="preserve">Informes de gestión de Comités técnicos del proyecto
</t>
  </si>
  <si>
    <t>Mensual
Depende de lo acordado en el proyecto</t>
  </si>
  <si>
    <t>Sin Registro</t>
  </si>
  <si>
    <t>Verificar la identificación de todos los tipos de riesgos (técnicos, administrativos, financieros, talento humano, etc.) en cada proyecto</t>
  </si>
  <si>
    <t>Supervisores de contrato
Apoyos a la supervisión
Gerentes de proyecto</t>
  </si>
  <si>
    <t>El  Gerente de proyecto y el supervisor, realizan seguimiento a los compromisos establecidos en la ejecución del proyecto</t>
  </si>
  <si>
    <t>Detectivo</t>
  </si>
  <si>
    <t>Reducir (compartir)</t>
  </si>
  <si>
    <t xml:space="preserve">Verificar la implementación de controles y planes de tratamiento de los riesgos de cada proyecto </t>
  </si>
  <si>
    <t>CTIA-R2</t>
  </si>
  <si>
    <t>No contar con el personal idóneo para la ejecución del proyecto</t>
  </si>
  <si>
    <t>Debilidad en los seguimientos de la supervisión en la gestión del contrato</t>
  </si>
  <si>
    <t>Los supervisores del convenio y los apoyos a la supervisión, verifican el cumplimiento de las obligaciones contractuales para la no afectación de los cronogramas pactados</t>
  </si>
  <si>
    <t xml:space="preserve">Los supervisores informan al contratista sobre los riesgos de incumplimiento en la entrega de los productos en términos de calidad y oportunidad.  </t>
  </si>
  <si>
    <t>Guía para la supervisión e interventoría de contratos y convenios</t>
  </si>
  <si>
    <t xml:space="preserve">Informes de supervisión
</t>
  </si>
  <si>
    <t xml:space="preserve">mensual  </t>
  </si>
  <si>
    <t>Realizar mesas de trabajo de seguimiento de acuerdo con la necesidad del proyecto, para verificar los avances en la ejecución del contrato</t>
  </si>
  <si>
    <t xml:space="preserve">Apoyos a la supervisión
Gerentes de proyecto
</t>
  </si>
  <si>
    <t>CTIA-R3</t>
  </si>
  <si>
    <t>No contar con los recursos requeridos para la ejecución del proyecto por la ausencia de infraestructura propia</t>
  </si>
  <si>
    <t xml:space="preserve">Ausencia de estrategias de evaluación de la capacidad de reacción de la Agencia ante la firma de proyectos (equipo de TI/integral)
</t>
  </si>
  <si>
    <t xml:space="preserve">Posibilidad Económico y Reputacional  por contar con los recursos requeridos para la ejecución del proyecto por la ausencia de infraestructura propia (licenciamiento de herramientas, ambientes de desarrollo, repositorio de versionamiento de las aplicaciones entregadas a los clientes, ambientes de calidad, etc.), dada la ausencia de estrategias de evaluación de la capacidad de reacción de la Agencia ante la firma de proyectos
</t>
  </si>
  <si>
    <t>El Asesor de TI de la Dirección junto con los Subdirectores de Desarrollo y SCD evalúan la capacidad de reacción de la Agencia ante la firma de proyectos en términos de infraestructura (licenciamiento de herramientas, ambientes de desarrollo, repositorio de versionamiento de las aplicaciones entregadas a los clientes, ambientes de calidad, etc.), para generar estrategias que permitan contar con los recursos requeridos para la ejecución de los proyectos.</t>
  </si>
  <si>
    <t>Solicitud por parte de los supervisores de los proyectos a la Dirección, con el fin de generar una alerta sobre la ausencia de la infraestructura necesaria para la adecuada ejecución de las tareas correspondientes al proyecto.</t>
  </si>
  <si>
    <t>Correos y/o actas.</t>
  </si>
  <si>
    <t>Por demanda</t>
  </si>
  <si>
    <t>El Equipo Estructurador de Proyectos responsable de la planeación, formulación, y estructuración técnica, financiera y administrativa.</t>
  </si>
  <si>
    <t>FN-R1</t>
  </si>
  <si>
    <t>Presentación extemporánea de impuestos</t>
  </si>
  <si>
    <t>Falta de conocimiento sobre los calendarios tributarios</t>
  </si>
  <si>
    <t xml:space="preserve">     Entre 10 y 50 SMLMV </t>
  </si>
  <si>
    <t>El Contador y la Profesional de Tesorería de la entidad monitorean los plazos de las diferentes obligaciones tributarias a través de un calendario para la entidad.</t>
  </si>
  <si>
    <t>En caso de que se presenten ajustes en el calendario tributario, se actualizan las fechas de alerta y de presentación en el calendario de control</t>
  </si>
  <si>
    <t>Comunicación interna de la revisoría fiscal informando sobre los plazos y vencimientos de las declaraciones tributarias de cada mes</t>
  </si>
  <si>
    <t>Calendario de control
Comunicados de revisoría fiscal</t>
  </si>
  <si>
    <t>De acuerdo con el calendario</t>
  </si>
  <si>
    <t>Contador y Profesional de Tesorería</t>
  </si>
  <si>
    <t>FN-R2</t>
  </si>
  <si>
    <t xml:space="preserve"> No pagar oportunamente la declaración de impuestos </t>
  </si>
  <si>
    <t>No contar con flujo de caja para el pago del impuesto</t>
  </si>
  <si>
    <t xml:space="preserve">Actas de comité </t>
  </si>
  <si>
    <t>Permanente</t>
  </si>
  <si>
    <t xml:space="preserve">Contador </t>
  </si>
  <si>
    <t>Generar las alertas correspondientes en el seguimiento del flujo de caja sobre los recursos para el pago de impuestos</t>
  </si>
  <si>
    <t>Generar las alertas correspondientes en el seguimiento de apropiación disponible para el registro presupuestal de los impuestos o contribuciones que la agencia requiera pagar</t>
  </si>
  <si>
    <t xml:space="preserve">Presupuesto </t>
  </si>
  <si>
    <t>FN-R3</t>
  </si>
  <si>
    <t>No conciliación de los saldos contables al no tener la información en tiempo y oportunidad</t>
  </si>
  <si>
    <t>Manual de gestión contable y tributaria</t>
  </si>
  <si>
    <t xml:space="preserve">Archivo de conciliación mensual </t>
  </si>
  <si>
    <t>Mensual</t>
  </si>
  <si>
    <t>Validar la implementación del Manual de Gestión Contable y Tributaria</t>
  </si>
  <si>
    <t>Contador</t>
  </si>
  <si>
    <t>Suministrar la información contable para los procesos de Auditoría periódica que desarrolla la Revisoría Fiscal</t>
  </si>
  <si>
    <t>Adelantar los planes de mejoramiento requeridos de acuerdo a los hallazgos encontrados en los procesos de Auditoría</t>
  </si>
  <si>
    <t>AD-R1</t>
  </si>
  <si>
    <t xml:space="preserve">Ausencia de mantenimiento sobre los elementos </t>
  </si>
  <si>
    <t>Falta de recursos asignados para el mantenimiento de cada uno de los elementos</t>
  </si>
  <si>
    <t>Solicitudes de asignación de equipos</t>
  </si>
  <si>
    <t>Inventario de elementos</t>
  </si>
  <si>
    <t xml:space="preserve">anual </t>
  </si>
  <si>
    <t>AD-R2</t>
  </si>
  <si>
    <t>Falta de implementación de actividades de gestión ambiental</t>
  </si>
  <si>
    <t>Ausencia de  controles que aseguren la implementación del SGA</t>
  </si>
  <si>
    <t>El profesional de gestión ambiental  formula y presenta el plan anual de implementación y mejora del sistema de gestión ambiental para aprobación del(la) Subdirector(a) Administrativo(a)</t>
  </si>
  <si>
    <t>40%</t>
  </si>
  <si>
    <t xml:space="preserve">Profesional de Gestión Ambiental </t>
  </si>
  <si>
    <t>AD-R3</t>
  </si>
  <si>
    <t>El profesional de gestión ambiental documenta los controles para cada uno de los aspectos e impactos valorados  en la matriz  de acuerdo con la metodología de valoración definida en el  procedimiento correspondiente para la aprobación del(la) Subdirector(a) Administrativo(a) y/o ajustes correspondientes.</t>
  </si>
  <si>
    <t>Efectuar reporte sobre la aplicación de los controles asociados a la matriz de aspectos e impactos y evaluación de cumplimiento de la matriz de requisitos legales a partir de los registros generados.</t>
  </si>
  <si>
    <t>GD-01</t>
  </si>
  <si>
    <t>Pérdida, sustracción, inclusión y/o adulteración de documentos en los expedientes</t>
  </si>
  <si>
    <t xml:space="preserve">No se cuenta con un repositorio documental o SGDEA con la suficiente capacidad para el almacenamiento y custodia de los expedientes que ingresan al archivo de gestión. </t>
  </si>
  <si>
    <t>El profesional de Gestión Documental implementará el PINAR aprobado en Comité de Gestión y Desempeño y entregara los informes correspondientes que dan cuenta de las acciones desarrolladas en el cumplimiento del plan.</t>
  </si>
  <si>
    <t xml:space="preserve">Diagnostico documental </t>
  </si>
  <si>
    <t xml:space="preserve">La ejecución del PINAR </t>
  </si>
  <si>
    <t>Ejecutar el proyecto de conformación del  archivo  de Gestión acuerdo con el PINAR</t>
  </si>
  <si>
    <t>Profesional de Gestión Documental</t>
  </si>
  <si>
    <t>TH-R1</t>
  </si>
  <si>
    <t xml:space="preserve"> Falta de desarrollo de actividades de bienestar, capacitación e incentivos, conforme a las necesidades identificadas</t>
  </si>
  <si>
    <t>Ausencia de recursos para la implementación del plan estratégico de talento humano</t>
  </si>
  <si>
    <t>Posibilidad de afectación reputacional ante la falta de fortalecimiento de las competencias del talento humano de la Agencia y de acciones orientadas a mejorar su calidad de vida y condiciones laborales mediante actividades de bienestar, capacitación e incentivos, debido a la ausencia de recursos para la implementación del Plan Estratégico de Talento Humano y, en consecuencia, a la no ejecución de las acciones definidas según las necesidades identificadas.</t>
  </si>
  <si>
    <t>Se realizan las respectivas justificaciones en la presentación del plan estratégico de talento humano a los miembros del Comité, con el fin de que se puedan incorporar los recursos requeridos</t>
  </si>
  <si>
    <t xml:space="preserve">Procedimiento de capacitación
</t>
  </si>
  <si>
    <t>Seguimientos al plan de capacitación y de bienestar</t>
  </si>
  <si>
    <t xml:space="preserve">1. cronograma de capacitaciones </t>
  </si>
  <si>
    <t>El profesional de talento humano evalúa la percepción de los colaboradores frente al mejoramiento de sus competencias, mejoramiento de su calidad de vida y en el trabajo, a partir de la implementación de acciones de bienestar, capacitación e incentivos, para llevar mejoramiento del plan de talento humano en cada vigencia</t>
  </si>
  <si>
    <t>Se deben analizar las debilidades u observaciones detectadas en los ejercicios de percepción para determinar las acciones a gestionar en la actualización del plan de bienestar</t>
  </si>
  <si>
    <t>Encuesta de clima laboral</t>
  </si>
  <si>
    <t>TH-R2</t>
  </si>
  <si>
    <t>Ausencia de inclusión del riesgo de fuga de capital intelectual en el Mapa de Riesgos Institucional.</t>
  </si>
  <si>
    <t>Falta de planeación de la actividad de control de fuga de capital intelectual en los Planes de acción de Talento Humano y Gestión Documental</t>
  </si>
  <si>
    <t xml:space="preserve">
Los profesionales de talento humano requerirán a los funcionarios que por alguna causa se retiren de la entidad, la entrega del informe de entrega del puesto de trabajo</t>
  </si>
  <si>
    <t>En caso de que se observe que no se  tienen diligenciados todos los campos del formato de entrega, se requerirá al funcionario para que realice las respectivos ajustes</t>
  </si>
  <si>
    <t>Formato acta de entrega del cargo</t>
  </si>
  <si>
    <t>Formato diligenciado</t>
  </si>
  <si>
    <t>Cada vez que se presente una desvinculación o retiro</t>
  </si>
  <si>
    <t>Profesional de apoyo administrativo</t>
  </si>
  <si>
    <t>TH-R3</t>
  </si>
  <si>
    <t xml:space="preserve">Acumulación de novedades administrativas </t>
  </si>
  <si>
    <t>Informe semestral</t>
  </si>
  <si>
    <t>Elaborar y enviar al personal de planta un oficio en donde se genere la alerta del cumplimiento del periodo de vacaciones y la necesidad de solicitar su disfrute, teniendo en cuenta la normatividad aplicable y solicitando una respuesta por parte del personal</t>
  </si>
  <si>
    <t>JR-R1</t>
  </si>
  <si>
    <t xml:space="preserve"> Incumplimiento del debido proceso en el marco de la defensa judicial</t>
  </si>
  <si>
    <t>No llevar a cabo las acciones legales de manera correcta y oportuna durante la defensa judicial</t>
  </si>
  <si>
    <t>Posibilidad de afectación económica y reputacional para la Entidad, derivada de una condena desfavorable ocasionada por el incumplimiento del debido proceso en el marco de la defensa judicial, debido a la falta de realización oportuna y adecuada de las acciones legales correspondientes.</t>
  </si>
  <si>
    <t>Se cuenta con las siguientes herramientas de gestión para el control y seguimiento del proceso de gestión Jurídica:
1. Carta Descriptiva del proceso en la que se identifican los puntos de control
2. Procedimiento Prevención de daño antijurídico
3. Procedimiento Atención de Procesos Judiciales
4. Procedimiento Emisión de conceptos jurídicos
5. Formato control de solicitudes y asignación
En los procedimientos antes mencionados se establecen los puntos de control requeridos para la gestión jurídica de la Entidad</t>
  </si>
  <si>
    <t>Expedientes del proceso de defensa jurídica</t>
  </si>
  <si>
    <t>Brindar el acompañamiento y representación ante las diligencias  que han sido requeridas durante la vigencia, en el marco del procedimiento de defensa judicial de la entidad</t>
  </si>
  <si>
    <t xml:space="preserve">Profesionales asignado por la subdirección Jurídica  </t>
  </si>
  <si>
    <t>CT-R1</t>
  </si>
  <si>
    <t>Declaración de desierto de los procesos de selección de contratación</t>
  </si>
  <si>
    <t xml:space="preserve"> No concurrencia de proponentes o porque estos no cumplen con los requisitos habilitantes</t>
  </si>
  <si>
    <t>El responsable de la solicitud del contrato en la Entidad realiza un estudio del sector y estructuración del proceso contractual que permita conocer los posibles proponentes que hay en el mercado</t>
  </si>
  <si>
    <t xml:space="preserve">Correos enviados y/o actas de comité </t>
  </si>
  <si>
    <t>Bimensual</t>
  </si>
  <si>
    <t>Implementar una mesa técnica de revisión del proceso contractual en los casos en que se generen observaciones sobre el 30% de los requisitos técnicos sin perjuicio que según el tema se defina realizarla</t>
  </si>
  <si>
    <t>Profesional Jurídica</t>
  </si>
  <si>
    <t>CT-R2</t>
  </si>
  <si>
    <t xml:space="preserve">Incumplimiento parcial o total del contratista </t>
  </si>
  <si>
    <t>Falta de seguimiento por parte de la supervisión del contrato</t>
  </si>
  <si>
    <t xml:space="preserve">CT.GU.01. GUÍA PARA LA SUPERVISIÓN E INTERVENTORÍA DE CONTRATOS Y CONVENIOS
</t>
  </si>
  <si>
    <t>Implementar el plan de mejoramiento con los supervisores para mejorar el proceso de gestión contractual</t>
  </si>
  <si>
    <t>Supervisores de contratos</t>
  </si>
  <si>
    <t xml:space="preserve">Realizar auditoría y seguimiento al plan de mejoramiento para verificar el cumplimiento de este por parte de los supervisores </t>
  </si>
  <si>
    <t>Profesional de control interno</t>
  </si>
  <si>
    <t>CT-R3</t>
  </si>
  <si>
    <t xml:space="preserve"> Falta de gestión por parte del supervisor para la liquidación de mutuo acuerdo del contrato </t>
  </si>
  <si>
    <t>Correos soportes</t>
  </si>
  <si>
    <t>cuando se requiera</t>
  </si>
  <si>
    <t>Sin Documentar</t>
  </si>
  <si>
    <t>N.A.</t>
  </si>
  <si>
    <t>Circulares soporte</t>
  </si>
  <si>
    <t>Falta de aplicación de los controles y acciones definidos en la matriz de aspectos e impactos ambientales</t>
  </si>
  <si>
    <t>Fecha Final</t>
  </si>
  <si>
    <t>FN-R4</t>
  </si>
  <si>
    <t>Riesgo de inconsistencias en la información financiera debido a la falta de conciliación de operaciones recíprocas con otras entidades</t>
  </si>
  <si>
    <t>Posible afectación reputacional por la presentación de reportes de operaciones recíprocas ante la Contaduría General de la Nación sin contar con la conciliación previa de los saldos contables al cierre de cada trimestre, lo que podría generar inconsistencias en la información reportada.</t>
  </si>
  <si>
    <t>El riesgo afecta la credibilidad financiera reportada a otras entidades al persistir diferencias en los saldos conciliados.</t>
  </si>
  <si>
    <t>El contador solicita a las demás dependencias mediante correo electrónico al cierre de cada mes, las actas y demás documentos donde conste la radicación de las legalizaciones de los convenios y contratos.</t>
  </si>
  <si>
    <t>Circular interna 
Subdirección Administrativa y Financiera
(en proceso de elaboración)</t>
  </si>
  <si>
    <t>Documento de conciliación trimestral y respuestas a PQRs</t>
  </si>
  <si>
    <t>Realizar seguimiento a las respuestas de las PQRS de operaciones reciprocas.</t>
  </si>
  <si>
    <t xml:space="preserve">
31/12/2026
</t>
  </si>
  <si>
    <t>FN-R5</t>
  </si>
  <si>
    <t>Riesgo en la emisión de facturas electrónicas al no verificar su aceptación.</t>
  </si>
  <si>
    <t>Falta de conocimiento para verificar la aceptación de las facturas electrónicas de venta</t>
  </si>
  <si>
    <t>Reconocimiento contable de ingresos derivados de la emisión de facturas electrónicas de venta sin verificar su aceptación por parte del cliente, lo que podría generar sobreestimación de ingresos e inconsistencias en la información financiera.</t>
  </si>
  <si>
    <t>Se implementarán tres controles, definidos de la siguiente manera:
1. Verificar la solicitud de facturación/cuenta de cobro/nota de crédito, emitida por los supervisores de los contratos, la cual deberá contar con su firma de autorización.
2. Una vez emitida la factura/cuenta de cobro/nota de crédito, se validará su aceptación en la plataforma de la DIAN y/o mediante el correo electrónico recibido en la Agencia Nacional, en el que se confirme dicha aceptación.
3. Cada supervisor deberá suministrar el soporte que evidencie la aceptación de la factura/cuenta de cobro/nota de crédito por parte del cliente.</t>
  </si>
  <si>
    <t>Al establecerse tres controles, el soporte de cualquiera de ellos permitirá evidenciar la aceptación de la factura/cuenta de cobro/nota de crédito por parte del cliente.</t>
  </si>
  <si>
    <t>Correos electrónicos de solicitud de emisión de factura/cuenta de cobro/nota de crédito y aceptación de la misma.</t>
  </si>
  <si>
    <t>Contador / Supervisores de contratos</t>
  </si>
  <si>
    <t xml:space="preserve">En caso de detectar que la información no fue suministrada de manera oportuna dentro del plazo establecido, se hará el registro para seguimiento periodo. </t>
  </si>
  <si>
    <t>Ejecución y Administración de procesos</t>
  </si>
  <si>
    <t xml:space="preserve">     El riesgo afecta la credibilidad financiera presentada ante la de junta directiva, asamblea de asociados y terceros.</t>
  </si>
  <si>
    <t xml:space="preserve">   El riesgo afecta la credibilidad financiera presentada ante la de junta directiva, asamblea de asociados y terceros.</t>
  </si>
  <si>
    <t>Realizar monitoreo de las facturas de venta emitidas y que las mismas cuente con alguno de los tres controles establecidos.</t>
  </si>
  <si>
    <t>Fuente:  Adaptado de la Guía para la administración de riesgos y diseño de controles versión 6, del Departamento Administrativo de la Función Pública</t>
  </si>
  <si>
    <t>Posibilidad de afectación reputacional por el incumplimiento de los objetivos estratégicos de la Entidad al no evidenciar el avance de las metas planteadas en el Plan Estratégico Institucional debido a la falta de seguimiento a la gestión y reporte de información por parde de las dependencias</t>
  </si>
  <si>
    <t>En caso de identificar inconsistencias en la información que reportan las unidades de gestión, se solicita a los responsables de las unidades de gestión realizar el ajuste respectivo</t>
  </si>
  <si>
    <t xml:space="preserve">Plan estratégico Institucional  2023- 2026
</t>
  </si>
  <si>
    <t xml:space="preserve">Posibilidad de afectación reputación ante la existencia de instrumentos de planeación como : plan de acción, mapa de riesgos, planes de mejoramiento, entre otras  por el poco conocimiento de la estructura del Sistema Integrado de Gestión de la agencia y la herramienta para su implementación debida la insuficiente capacitación para el trabajo articulado entre procesos. </t>
  </si>
  <si>
    <r>
      <t>Incluir en el plan institucional de capacitación las capacitaciones</t>
    </r>
    <r>
      <rPr>
        <sz val="11"/>
        <rFont val="Calibri (Cuerpo)"/>
      </rPr>
      <t xml:space="preserve"> y/o fortalecimiento de competencias</t>
    </r>
    <r>
      <rPr>
        <sz val="11"/>
        <rFont val="Calibri"/>
        <family val="2"/>
        <scheme val="minor"/>
      </rPr>
      <t xml:space="preserve"> para los líderes de proceso y sus equipos, haciendo el seguimiento correspondiente para evaluar el cumplimiento de estas</t>
    </r>
  </si>
  <si>
    <t>Pérdida de credibilidad y/o imagen institucional ante el  incumplimiento de ejecución el   Plan de seguridad y privacidad de la información AND</t>
  </si>
  <si>
    <t>El líder de Seguridad de la información elabora y gestiona la aprobación del Plan de seguridad  y  privacidad de la información aprobado en la vigencia y realizara ejecución, monitoreo y control para la ejecución de mismo  mensualmente</t>
  </si>
  <si>
    <t xml:space="preserve">El líder de Seguridad de la información realiza la evaluación del  cumplimiento del plan y  en el  caso de retrasos en la ejecución  solicitara de manera formal los entregables con máxima prioridad  en el caso que las actividad no se puedan realizar por factores interno o externos se notificara al comité de gestión y desempeño para reformular la actividad  con el fin de dar cumplimiento </t>
  </si>
  <si>
    <t xml:space="preserve">     El riesgo afecta la imagen de la entidad con efecto publicitario sostenido a nivel de sector administrativo, nivel departamental o municipal</t>
  </si>
  <si>
    <t xml:space="preserve">Plan Estratégico de Comunicaciones 2023-2026
Plan de Acción de comunicaciones AND 2025 
Política de Comunicación estratégica
Manual de Identidad 
Carta Descriptiva
</t>
  </si>
  <si>
    <t>Divulgación de los lineamientos estratégicos de comunicaciones (Política de Comunicaciones, Plan Acción de Comunicaciones, Plan de publicaciones en medios digitales,  Manual de Imagen ) a grupos de valor e interés internos y externos</t>
  </si>
  <si>
    <t xml:space="preserve">     El riesgo afecta la imagen de la entidad internamente, de conocimiento general, nivel interno, de junta directiva y accionistas y/o de proveedores</t>
  </si>
  <si>
    <t>bimensual</t>
  </si>
  <si>
    <t>Indisponibilidad en el acceso a los sistemas de información  (Canal de Internet) y servicios de TI (Correo, One Drive, SharePoint, Impresión) que utiliza la Agencia</t>
  </si>
  <si>
    <t>Fallos físicos en los canales de Internet y/o ausencia en la renovación a tiempo del licenciamiento de Microsoft y la contratación de los canales de internet</t>
  </si>
  <si>
    <t>Verificar las fallas que se hayan presentado e implementar un plan de contingencia en caso de que no halla Canal de Internet</t>
  </si>
  <si>
    <t>Informe mensual técnico de los canales de internet</t>
  </si>
  <si>
    <t>Actualización del plan Estratégico de Tecnologías de la información</t>
  </si>
  <si>
    <t>Profesional de TI
Profesional de apoyo Administrativo de TI</t>
  </si>
  <si>
    <t>Posibilidad de afectación reputacional por la falta de disponibilidad de los sistemas de información (Canal de Internet) y servicios de TI (Correo, One Drive, SharePoint, Impresión) para la prestación del servicio misional y de la imagen institucional que la Agencia utiliza, debido a fallos físicos en los canales de Internet y/o ausencia en la renovación a tiempo del licenciamiento de Microsoft y la contratación de los canales de internet.</t>
  </si>
  <si>
    <t xml:space="preserve">El profesional líder técnico de TI junto  con el Profesional de apoyo Administrativo de TI proponen soluciones técnicas alternativas para mejorar los atributos de calidad de la infraestructura en cuanto a disponibilidad, seguridad, rendimiento, escalabilidad y continuidad de las operaciones. </t>
  </si>
  <si>
    <t>Verificar las fallas que se hayan presentado e incluirlas en el plan de contingencia de mantenimiento de la infraestructura.</t>
  </si>
  <si>
    <t xml:space="preserve">Correos Electrónicos </t>
  </si>
  <si>
    <t>Correos Electrónicos / Solicitud de contratación</t>
  </si>
  <si>
    <t>Justificar la necesidad de recursos financieros, tecnológicos y humanos a la Dirección general en donde se soporte el impacto que se genera en el monitoreo  la infraestructura de la entidad</t>
  </si>
  <si>
    <t>Profesional de TI
Subdirectores 
Lideres de Procesos</t>
  </si>
  <si>
    <t>Fallas Tecnológicas</t>
  </si>
  <si>
    <t>Identificación del estado de los componentes y parches de seguridad de la página Web de la entidad.</t>
  </si>
  <si>
    <t>El profesional de control interno informa a Comité institucional de coordinación de control interno y al comité de gestión y desempeño, las respectivas alertas asociadas con la implementación y mantenimiento del MIPG</t>
  </si>
  <si>
    <t xml:space="preserve">Garantizar que se ejecuten las funciones del comité de coordinación de control interno, asegurando que el equipo directivo cuente con la información requerida para el control y seguimiento del cumplimiento de la Política de Control Interno de MIPG, a través de los informes presentados en las sesiones del Comité institucional de Coordinación de Control Interno </t>
  </si>
  <si>
    <t>El profesional de control interno gestiona la programación de auditorías para los procesos de Gestión Jurídica y Gestión Financiera de acuerdo con la criticidad que se establezca en la elaboración del PAA todas las vigencias</t>
  </si>
  <si>
    <t xml:space="preserve">En caso de que se identifiquen situaciones por parte de la Dirección o del Comité Institucional de Coordinación de control interno, se deberán generar un plan de mejoramiento para mitigar las debilidades encontradas </t>
  </si>
  <si>
    <t xml:space="preserve">Realizar seguimiento al  cumplimiento del Plan de Mejoramiento diseñado por las áreas Financiera y Jurídica. </t>
  </si>
  <si>
    <t>Posibilidad de afectación económica y reputacional por la demora en la definición de requerimientos para la generación de las soluciones debido a la ausencia del personal por parte de la entidad responsable del trámite a integrar, lo cual impide definir de manera puntual los requerimientos necesarios para el desarrollo de los productos asociados a dicha integración para dicha integración.</t>
  </si>
  <si>
    <t>El Subdirector de SCD realizará seguimiento al Cronograma precontractual a fin de identificar alertas tempranas a posibles modificaciones contractuales y realizar la correspondiente gestión oportuna para su suscripción y realizar seguimiento permanente y tiempos de aprobación.</t>
  </si>
  <si>
    <t>Única vez</t>
  </si>
  <si>
    <t>Realizar el seguimiento continuo al cronograma para la suscripción del convenio de los SCD</t>
  </si>
  <si>
    <t>Identificación previa de las necesidades de infraestructura (licenciamiento de herramientas, ambientes de desarrollo, repositorio de versionamiento de las aplicaciones entregadas a los clientes, ambientes de calidad) requeridas para el proyecto, establecidas en el estudio previo o en la propuesta.</t>
  </si>
  <si>
    <t>Posibilidad de afectación económica y reputacional al No contar con el personal idóneo para la ejecución del proyecto debido a la debilidad en los seguimientos de la supervisión en la gestión del proyecto afectando el cumplimiento de las actividades contractuales del proyecto</t>
  </si>
  <si>
    <t>Realizar el monitoreo permanentemente del calendario por parte de los usuarios que participan en los procesos de liquidación, declaración y pago de Impuestos</t>
  </si>
  <si>
    <t>Posibilidad de afectación económica y reputacional al recibir sanciones  por parte de entes de control ante la Agencia por no contar con flujo de caja para el pago del impuestos que determina la ley (Declaración e impuestos)</t>
  </si>
  <si>
    <r>
      <rPr>
        <sz val="11"/>
        <rFont val="Calibri (Cuerpo)"/>
      </rPr>
      <t>EL profesional de tesorería y contabilidad realzan el seguimiento mensua</t>
    </r>
    <r>
      <rPr>
        <sz val="11"/>
        <rFont val="Calibri"/>
        <family val="2"/>
        <scheme val="minor"/>
      </rPr>
      <t>l al flujo de caja verificando que exista el valor correspondiente al pago de impuestos</t>
    </r>
  </si>
  <si>
    <t>En caso de detectar que no se encuentran recursos suficientes, se genera la alerta a la Dirección para que se tomen las respectivas medidas</t>
  </si>
  <si>
    <t>Matriz de flujo de efectivo y / o Acta de comités de seguimiento financiero</t>
  </si>
  <si>
    <t>Elaborar y enviar al profesional de tesorería y presupuesto la alerta del vencimiento del IVA e ICA mínimo 3 días antes (los demás impuestos al ser impuestos retenidos no requieren de flujo de caja)</t>
  </si>
  <si>
    <t>Tesorería</t>
  </si>
  <si>
    <t xml:space="preserve"> La información contable no refleje la realidad financiera de la Entidad a través de los estados financieros</t>
  </si>
  <si>
    <t xml:space="preserve">El contador realizara la conciliación de información contable antes de los cierres mensuales dependiendo de la información que suministre las dependencias técnicas., </t>
  </si>
  <si>
    <t xml:space="preserve">Posibilidad afectación económica y reputacional  por la ausencia de mantenimiento sobre los elementos de la entidad,  disminuyendo la vida útil de los activos debido a la ausencia de recursos </t>
  </si>
  <si>
    <t>El profesional de apoyo de TI genera  un inventario de elementos críticos desde la Subdirección Administrativa y Financiera para identificar su criticidad.</t>
  </si>
  <si>
    <t xml:space="preserve">Realizar la identificación y cambio de elementos críticos para su correcto funcionamiento </t>
  </si>
  <si>
    <t xml:space="preserve">Profesión de apoyo administrativo TI </t>
  </si>
  <si>
    <t>Realizar el control y seguimiento a la implementación de las actividades definidas en el plan del sistema de gestión ambiental, mediante reportes periódicos de avance.</t>
  </si>
  <si>
    <r>
      <rPr>
        <sz val="11"/>
        <rFont val="Calibri (Cuerpo)"/>
      </rPr>
      <t xml:space="preserve">No disponibilidad </t>
    </r>
    <r>
      <rPr>
        <sz val="11"/>
        <rFont val="Calibri"/>
        <family val="2"/>
        <scheme val="minor"/>
      </rPr>
      <t>de información para  el seguimiento a la aplicación de los controles asociados a los aspectos e impactos ambientales, así como los requisitos legales ambientales.</t>
    </r>
  </si>
  <si>
    <t>Posibilidad de afectación reputacional por la no aplicación de los controles y acciones definidas en la matriz de aspectos e impactos ambientales y/o matriz de requisitos legales ambientales, debido a la indisponibilidad de información para el seguimiento a la aplicación de los controles asociados a los aspectos e impactos ambientales, así como los requisitos legales ambientales.</t>
  </si>
  <si>
    <t xml:space="preserve">Posibilidad de afectación reputacional por la exposición de los expedientes electrónicos a cualquier usuario sin restricciones, ocasionando la perdida de la memoria institucional generando reprocesos en el almacenamiento de expedientes en lugares diferentes a los dispuestos para la custodia y control; debido a la pérdida, sustracción, inclusión y/o adulteración de documentos dado que no se cuenta con un repositorio y/o SGDEA (Sistema de Gestión de Documentos electrónicos de Archivo) documental con la suficiente capacidad para el almacenamiento y custodia. </t>
  </si>
  <si>
    <t xml:space="preserve">en caso de presentar inconsistencia o de entregar de manera extemporánea se podrá solicitar el ajuste del tiempo de entrega </t>
  </si>
  <si>
    <t xml:space="preserve">única vez al año </t>
  </si>
  <si>
    <t>El profesional de talento humano genera la alerta de la ausencia de recursos para la implementación del plan estratégico de talento humano en cada vigencia</t>
  </si>
  <si>
    <t>Líder de talento humano / Subdirección Administrativa y financiera</t>
  </si>
  <si>
    <t xml:space="preserve">
Posibilidad de afectación reputacional por la  pérdida de capital intelectual por falta de mecanismos para conservar y transferir el conocimiento de los colaboradores, generando una afectación reputacional e institucional.</t>
  </si>
  <si>
    <t>Presentar en los espacios de inducción y reinducción las responsabilidades del funcionario al momento de desvinculación de la entidad</t>
  </si>
  <si>
    <t>Debilidad en el seguimiento de las novedades administrativas que se presenten  por parte de los funcionarios de planta de la Agencia</t>
  </si>
  <si>
    <r>
      <t xml:space="preserve">El profesional de apoyo de talento humano realiza un informe </t>
    </r>
    <r>
      <rPr>
        <sz val="11"/>
        <color rgb="FF00B050"/>
        <rFont val="Calibri"/>
        <family val="2"/>
        <scheme val="minor"/>
      </rPr>
      <t>trimestral</t>
    </r>
    <r>
      <rPr>
        <sz val="11"/>
        <rFont val="Calibri"/>
        <family val="2"/>
        <scheme val="minor"/>
      </rPr>
      <t xml:space="preserve"> para generar alertas  y la Subdirectora Administrativa,  lo presenta ante el Comité Directivo para tomar decisiones al respecto.</t>
    </r>
  </si>
  <si>
    <t>Se informa a los funcionarios que tienen periodos acumulados, sobre la necesidad de tomar obligatoriamente por lo menos seis (6) días hábiles continuos de sus vacaciones</t>
  </si>
  <si>
    <t>Procedimiento programación de vacaciones
procedimiento de novedades administrativas o reporte de novedades</t>
  </si>
  <si>
    <t xml:space="preserve">El profesional Subdirección Jurídica verifica la implementación de los puntos de control identificados en el procedimiento de defensa judicial de la entidad en el marco de la gestión jurídica </t>
  </si>
  <si>
    <t>Identificar en el proceso de Gestión Jurídica así como los procedimientos asociados a proceso judiciales, los puntos de control para la gestión jurídica de la AND</t>
  </si>
  <si>
    <t xml:space="preserve">Revisión de documentación precontractual a través de correo y/o comités de contratación </t>
  </si>
  <si>
    <t xml:space="preserve">El profesional designado por la subdirección jurídica  socializara la designación de supervisiones y documentación pertinente para el ejercicio para recordar las obligaciones inherentes a la supervisión </t>
  </si>
  <si>
    <t xml:space="preserve">Socialización de designación de supervisiones a áreas.
Formato informe de supervisión (CT.FT.19)
</t>
  </si>
  <si>
    <t>No lograr la liquidación de los contratos de prestación de servicios en los cuales queden saldos por ejecutar, durante la etapa máxima legal establecida</t>
  </si>
  <si>
    <t>El profesional subdirección jurídica apoyará la proyección y gestión de actas de liquidación de las áreas con el fin de garantizar la debida liquidación.</t>
  </si>
  <si>
    <t xml:space="preserve">Comunicaciones con áreas para la debida liquidación </t>
  </si>
  <si>
    <t>El profesional de la subdirección Jurídica da a conocer de manera continua las guías, manuales y documentos internos en los cuales se describa la labor de supervisión</t>
  </si>
  <si>
    <t xml:space="preserve">Comunicaciones o socializaciones de guías, manuales y/ o documentos internos </t>
  </si>
  <si>
    <t>No conciliar de manera periódica los saldos contables con otras entidades</t>
  </si>
  <si>
    <t>Posibilidad de afectación económica y reputacional al recibir sanciones por parte de entes de control ante la Agencia por presentación extemporánea de impuestos y/o obligaciones tributarias debido a la falta de conocimiento sobre los calendarios tributarios</t>
  </si>
  <si>
    <t>Posibilidad de afectación reputacional por tener hallazgos de los entes de control debido a que la información contable no refleje la realidad financiera de la Entidad a través de los estados financieros  por no contar con la información de manera oportuna por parte de las dependencias de la entidad  .</t>
  </si>
  <si>
    <t>Posibilidad de afectación reputacional por no implementar actividades establecidas en el Sistema de Gestión Ambiental debido a la falta de seguimiento por la ausencia de controles que aseguren la implementación y mejora del mismo</t>
  </si>
  <si>
    <t>Posibilidad de afectación económica y reputacional al incumplir los requisitos normativos relacionados con las novedades administrativas que se presenten  por parte de los funcionarios de planta de la Agencia.</t>
  </si>
  <si>
    <t>Posibilidad de afectación económica y reputacional al no adquirir los bienes y servicios que la Entidad requiere por declaración de desierto de los procesos de selección de contratación, debido a la no concurrencia de proponentes o porque estos no cumplen con los requisitos habilitantes</t>
  </si>
  <si>
    <t>Posibilidad de afectación económica y reputacional por el  incumplimiento de la Entidad en la prestación del servicio así como imposición de multas y sanciones o declaratorias de incumplimiento para la Agencia, por el incumplimiento parcial o total del contratista debido a la falta de seguimiento por parte de la supervisión del contrato</t>
  </si>
  <si>
    <t xml:space="preserve">Posibilidad de afectación económica y reputacional por perder competencia para liquidar contratos de prestación de servicios en los cuales queden saldos por ejecutar, teniendo que acudir a la vía judicial y/o no poder realizar la liberación de saldos correspondientes, por no lograr la liquidación de los contratos durante la etapa máxima legal establecida, debido a la falta de gestión por parte del supervisor para la liquidación de mutuo acuerdo del contrato </t>
  </si>
  <si>
    <t>Proceso: SEGUIMIENTO, MEDICIÓN, EVALUACIÓN Y CONTROL
Mapa de Riesgos de Gestión y Seguridad Digital
Versión: 4
SM.FT.15</t>
  </si>
  <si>
    <t>Posibilidad de afectación reputacional al desinformar a los grupos de valor e interés de la entidad al generar información desarticulada de la gestión institucional debido a la falta de lineamientos para la gestión de la comunicación en la Agencia</t>
  </si>
  <si>
    <t>Posibilidad de afectación económica y reputacional al  generar investigaciones y/o sanciones fiscales, disciplinarias, penales, etc. por aplicar mal los elementos normativos y lineamientos asociados a la gestión de PQRSD debido a fallas al dar respuesta de fondo por la interpretación de la PQRSD por parte del personal asignado para dar respuesta</t>
  </si>
  <si>
    <t>Posibilidad de afectación económica y reputacional al  generar investigaciones y/o sanciones fiscales, disciplinarias, penales, etc. por no contestar oportunamente (fuera de términos o no contestar)una PQRSD, debido a un error humano de los responsables del manejo de PQRSD en la Entidad</t>
  </si>
  <si>
    <t xml:space="preserve">Posibilidad de afectación económica y reputacional por el  incumplimiento parcial de  la Política de Control Interno de en  el marco del  MIPG por no adelantar ejercicios de seguimiento  que permitan fortalecer dicha política debido a  la ausencia de metodologías para el desarrollo de ejercicios de evaluación y seguimiento </t>
  </si>
  <si>
    <t>Posibilidad de afectación reputacional al  No lograr la coordinación efectiva de los actores vinculados a la prestación de los servicios ciudadanos digitales, debido a la falta de lineamientos, directrices o herramientas de gestión que guíen dicha coordinación para la prestación de los SCD</t>
  </si>
  <si>
    <t xml:space="preserve">Posibilidad de afectación económica y reputacional  al presentar retrasos en el funcionamiento del servicio de interoperabilidad por restricciones en la actualización de nuevas versiones de X Road debido a la adaptación requerida de esta herramienta a nivel de código para Colombia </t>
  </si>
  <si>
    <t>Mayor</t>
  </si>
  <si>
    <t>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</si>
</sst>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theme="1"/>
      <name val="Arial Narrow"/>
      <family val="2"/>
    </font>
    <font>
      <b/>
      <sz val="11"/>
      <color theme="1"/>
      <name val="Calibri"/>
      <family val="2"/>
    </font>
    <font>
      <sz val="14"/>
      <color theme="1"/>
      <name val="Arial Narrow"/>
      <family val="2"/>
    </font>
    <font>
      <b/>
      <sz val="18"/>
      <color theme="1"/>
      <name val="Arial Narrow"/>
      <family val="2"/>
    </font>
    <font>
      <b/>
      <sz val="20"/>
      <color theme="0"/>
      <name val="Calibri"/>
      <family val="2"/>
      <scheme val="minor"/>
    </font>
    <font>
      <b/>
      <sz val="11"/>
      <color theme="1"/>
      <name val="Arial Narrow"/>
      <family val="2"/>
    </font>
    <font>
      <sz val="11"/>
      <name val="Calibri"/>
      <family val="2"/>
      <scheme val="minor"/>
    </font>
    <font>
      <sz val="11"/>
      <name val="Calibri"/>
      <family val="2"/>
    </font>
    <font>
      <sz val="11"/>
      <color rgb="FF000000"/>
      <name val="Calibri"/>
      <family val="2"/>
      <scheme val="minor"/>
    </font>
    <font>
      <b/>
      <sz val="11"/>
      <color rgb="FF000000"/>
      <name val="Calibri"/>
      <family val="2"/>
      <scheme val="minor"/>
    </font>
    <font>
      <sz val="11"/>
      <name val="Calibri (Cuerpo)"/>
    </font>
    <font>
      <b/>
      <sz val="11"/>
      <name val="Calibri"/>
      <family val="2"/>
      <scheme val="minor"/>
    </font>
    <font>
      <sz val="11"/>
      <color rgb="FF000000"/>
      <name val="Arial Narrow"/>
      <family val="2"/>
    </font>
    <font>
      <sz val="11"/>
      <color rgb="FF000000"/>
      <name val="Calibri"/>
      <family val="2"/>
    </font>
    <font>
      <sz val="11"/>
      <color rgb="FFFF0000"/>
      <name val="Calibri"/>
      <family val="2"/>
    </font>
    <font>
      <b/>
      <sz val="11"/>
      <color rgb="FFFF0000"/>
      <name val="Calibri"/>
      <family val="2"/>
      <scheme val="minor"/>
    </font>
    <font>
      <sz val="11"/>
      <color rgb="FF00B050"/>
      <name val="Calibri"/>
      <family val="2"/>
      <scheme val="minor"/>
    </font>
    <font>
      <sz val="11"/>
      <name val="Arial Narrow"/>
      <family val="2"/>
    </font>
    <font>
      <b/>
      <sz val="9"/>
      <color rgb="FF000000"/>
      <name val="Tahoma"/>
      <family val="2"/>
    </font>
    <font>
      <sz val="9"/>
      <color rgb="FF000000"/>
      <name val="Tahoma"/>
      <family val="2"/>
    </font>
    <font>
      <b/>
      <sz val="9"/>
      <color indexed="81"/>
      <name val="Tahoma"/>
      <family val="2"/>
    </font>
    <font>
      <sz val="9"/>
      <color indexed="81"/>
      <name val="Tahoma"/>
      <family val="2"/>
    </font>
    <font>
      <u/>
      <sz val="11"/>
      <color theme="0"/>
      <name val="Calibri"/>
      <family val="2"/>
      <scheme val="minor"/>
    </font>
    <font>
      <b/>
      <sz val="14"/>
      <name val="Verdana"/>
      <family val="2"/>
    </font>
    <font>
      <b/>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499984740745262"/>
        <bgColor indexed="64"/>
      </patternFill>
    </fill>
    <fill>
      <patternFill patternType="solid">
        <fgColor rgb="FF002060"/>
        <bgColor indexed="64"/>
      </patternFill>
    </fill>
    <fill>
      <patternFill patternType="solid">
        <fgColor theme="7" tint="-0.249977111117893"/>
        <bgColor indexed="64"/>
      </patternFill>
    </fill>
    <fill>
      <patternFill patternType="solid">
        <fgColor rgb="FF00B050"/>
        <bgColor indexed="64"/>
      </patternFill>
    </fill>
    <fill>
      <patternFill patternType="solid">
        <fgColor rgb="FF00B050"/>
        <bgColor rgb="FF000000"/>
      </patternFill>
    </fill>
    <fill>
      <patternFill patternType="solid">
        <fgColor rgb="FF92D050"/>
        <bgColor rgb="FF000000"/>
      </patternFill>
    </fill>
    <fill>
      <patternFill patternType="solid">
        <fgColor theme="3" tint="0.79998168889431442"/>
        <bgColor indexed="64"/>
      </patternFill>
    </fill>
    <fill>
      <patternFill patternType="solid">
        <fgColor rgb="FFE26B0A"/>
        <bgColor rgb="FF000000"/>
      </patternFill>
    </fill>
    <fill>
      <patternFill patternType="solid">
        <fgColor rgb="FFFFFF00"/>
        <bgColor rgb="FF000000"/>
      </patternFill>
    </fill>
    <fill>
      <patternFill patternType="solid">
        <fgColor rgb="FFFFC000"/>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style="dashed">
        <color rgb="FFE26B0A"/>
      </left>
      <right style="dashed">
        <color rgb="FFE26B0A"/>
      </right>
      <top style="dashed">
        <color theme="9" tint="-0.24994659260841701"/>
      </top>
      <bottom/>
      <diagonal/>
    </border>
    <border>
      <left style="dashed">
        <color rgb="FFFF9900"/>
      </left>
      <right style="dashed">
        <color rgb="FFFF9900"/>
      </right>
      <top style="dashed">
        <color rgb="FFFF9900"/>
      </top>
      <bottom style="dashed">
        <color theme="9" tint="-0.249977111117893"/>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rgb="FFFF9900"/>
      </left>
      <right style="dashed">
        <color rgb="FFFF9900"/>
      </right>
      <top style="dashed">
        <color theme="9" tint="-0.249977111117893"/>
      </top>
      <bottom style="dashed">
        <color theme="9" tint="-0.249977111117893"/>
      </bottom>
      <diagonal/>
    </border>
    <border>
      <left/>
      <right style="dashed">
        <color rgb="FFE26B0A"/>
      </right>
      <top style="dashed">
        <color theme="9" tint="-0.24994659260841701"/>
      </top>
      <bottom/>
      <diagonal/>
    </border>
    <border>
      <left style="dashed">
        <color rgb="FFE26B0A"/>
      </left>
      <right style="dashed">
        <color rgb="FFE26B0A"/>
      </right>
      <top style="dashed">
        <color rgb="FFE26B0A"/>
      </top>
      <bottom/>
      <diagonal/>
    </border>
    <border>
      <left style="dashed">
        <color rgb="FFE26B0A"/>
      </left>
      <right/>
      <top/>
      <bottom/>
      <diagonal/>
    </border>
    <border>
      <left/>
      <right style="dashed">
        <color rgb="FFE26B0A"/>
      </right>
      <top/>
      <bottom/>
      <diagonal/>
    </border>
    <border>
      <left style="dashed">
        <color theme="9" tint="-0.24994659260841701"/>
      </left>
      <right/>
      <top style="dashed">
        <color theme="9" tint="-0.24994659260841701"/>
      </top>
      <bottom/>
      <diagonal/>
    </border>
    <border>
      <left style="dashed">
        <color rgb="FFFF9900"/>
      </left>
      <right style="thin">
        <color indexed="64"/>
      </right>
      <top style="dashed">
        <color theme="9" tint="-0.249977111117893"/>
      </top>
      <bottom style="dashed">
        <color theme="9" tint="-0.249977111117893"/>
      </bottom>
      <diagonal/>
    </border>
    <border>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77111117893"/>
      </top>
      <bottom style="dashed">
        <color theme="9" tint="-0.249977111117893"/>
      </bottom>
      <diagonal/>
    </border>
    <border>
      <left style="thin">
        <color indexed="64"/>
      </left>
      <right style="thin">
        <color indexed="64"/>
      </right>
      <top style="dashed">
        <color theme="9" tint="-0.249977111117893"/>
      </top>
      <bottom style="dashed">
        <color theme="9" tint="-0.249977111117893"/>
      </bottom>
      <diagonal/>
    </border>
    <border>
      <left style="thin">
        <color indexed="64"/>
      </left>
      <right style="thin">
        <color indexed="64"/>
      </right>
      <top style="dashed">
        <color theme="9" tint="-0.249977111117893"/>
      </top>
      <bottom/>
      <diagonal/>
    </border>
    <border>
      <left style="dashed">
        <color theme="9" tint="-0.249977111117893"/>
      </left>
      <right style="dashed">
        <color theme="9" tint="-0.249977111117893"/>
      </right>
      <top style="dashed">
        <color theme="9" tint="-0.249977111117893"/>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dashed">
        <color theme="9" tint="-0.24994659260841701"/>
      </left>
      <right style="dashed">
        <color theme="9" tint="-0.24994659260841701"/>
      </right>
      <top/>
      <bottom style="dashed">
        <color theme="9" tint="-0.249977111117893"/>
      </bottom>
      <diagonal/>
    </border>
    <border>
      <left style="dashed">
        <color theme="9" tint="-0.24994659260841701"/>
      </left>
      <right style="dashed">
        <color theme="9" tint="-0.24994659260841701"/>
      </right>
      <top/>
      <bottom style="dashed">
        <color rgb="FFFF9900"/>
      </bottom>
      <diagonal/>
    </border>
    <border>
      <left style="dashed">
        <color theme="9" tint="-0.249977111117893"/>
      </left>
      <right style="dashed">
        <color theme="9" tint="-0.249977111117893"/>
      </right>
      <top/>
      <bottom/>
      <diagonal/>
    </border>
    <border>
      <left/>
      <right style="dashed">
        <color theme="9" tint="-0.24994659260841701"/>
      </right>
      <top/>
      <bottom/>
      <diagonal/>
    </border>
    <border>
      <left style="dashed">
        <color rgb="FFFF9900"/>
      </left>
      <right style="dashed">
        <color rgb="FFFF9900"/>
      </right>
      <top style="dashed">
        <color theme="9" tint="-0.24994659260841701"/>
      </top>
      <bottom style="dashed">
        <color rgb="FFFF9900"/>
      </bottom>
      <diagonal/>
    </border>
    <border>
      <left style="dashed">
        <color theme="9" tint="-0.249977111117893"/>
      </left>
      <right style="dashed">
        <color theme="9" tint="-0.249977111117893"/>
      </right>
      <top/>
      <bottom style="dashed">
        <color theme="9" tint="-0.249977111117893"/>
      </bottom>
      <diagonal/>
    </border>
    <border>
      <left style="dashed">
        <color theme="9" tint="-0.24994659260841701"/>
      </left>
      <right style="dashed">
        <color theme="9" tint="-0.24994659260841701"/>
      </right>
      <top style="dashed">
        <color theme="9" tint="-0.24994659260841701"/>
      </top>
      <bottom style="dashed">
        <color theme="9"/>
      </bottom>
      <diagonal/>
    </border>
    <border>
      <left/>
      <right/>
      <top style="dashed">
        <color theme="9"/>
      </top>
      <bottom style="dashed">
        <color theme="9"/>
      </bottom>
      <diagonal/>
    </border>
    <border>
      <left style="dashed">
        <color theme="9" tint="-0.24994659260841701"/>
      </left>
      <right style="dashed">
        <color theme="9" tint="-0.24994659260841701"/>
      </right>
      <top style="dashed">
        <color theme="9"/>
      </top>
      <bottom style="dashed">
        <color theme="9"/>
      </bottom>
      <diagonal/>
    </border>
    <border>
      <left/>
      <right style="dashed">
        <color theme="9"/>
      </right>
      <top style="dashed">
        <color theme="9"/>
      </top>
      <bottom style="dashed">
        <color theme="9"/>
      </bottom>
      <diagonal/>
    </border>
    <border>
      <left/>
      <right style="dashed">
        <color rgb="FFE26B0A"/>
      </right>
      <top style="dashed">
        <color rgb="FFE26B0A"/>
      </top>
      <bottom style="dashed">
        <color rgb="FFE26B0A"/>
      </bottom>
      <diagonal/>
    </border>
    <border>
      <left/>
      <right style="thin">
        <color indexed="64"/>
      </right>
      <top/>
      <bottom/>
      <diagonal/>
    </border>
    <border>
      <left style="dashed">
        <color theme="9" tint="-0.24994659260841701"/>
      </left>
      <right style="thin">
        <color indexed="64"/>
      </right>
      <top style="dashed">
        <color theme="9" tint="-0.24994659260841701"/>
      </top>
      <bottom/>
      <diagonal/>
    </border>
    <border>
      <left style="dashed">
        <color theme="9" tint="-0.24994659260841701"/>
      </left>
      <right style="thin">
        <color indexed="64"/>
      </right>
      <top/>
      <bottom style="dashed">
        <color theme="9" tint="-0.24994659260841701"/>
      </bottom>
      <diagonal/>
    </border>
    <border>
      <left/>
      <right/>
      <top style="dashed">
        <color theme="9" tint="-0.24994659260841701"/>
      </top>
      <bottom style="dashed">
        <color theme="9" tint="-0.24994659260841701"/>
      </bottom>
      <diagonal/>
    </border>
    <border>
      <left style="dashed">
        <color rgb="FFE26B0A"/>
      </left>
      <right style="dashed">
        <color rgb="FFE26B0A"/>
      </right>
      <top/>
      <bottom/>
      <diagonal/>
    </border>
    <border>
      <left style="dashed">
        <color theme="9" tint="-0.24994659260841701"/>
      </left>
      <right style="dashed">
        <color theme="9" tint="-0.24994659260841701"/>
      </right>
      <top style="dashed">
        <color rgb="FFE26B0A"/>
      </top>
      <bottom/>
      <diagonal/>
    </border>
    <border>
      <left style="dashed">
        <color rgb="FFE26B0A"/>
      </left>
      <right style="dashed">
        <color rgb="FFE26B0A"/>
      </right>
      <top style="dashed">
        <color rgb="FFE26B0A"/>
      </top>
      <bottom style="dashed">
        <color rgb="FFE26B0A"/>
      </bottom>
      <diagonal/>
    </border>
    <border>
      <left style="dashed">
        <color theme="9" tint="-0.24994659260841701"/>
      </left>
      <right style="dashed">
        <color rgb="FFE26B0A"/>
      </right>
      <top style="dashed">
        <color theme="9" tint="-0.24994659260841701"/>
      </top>
      <bottom/>
      <diagonal/>
    </border>
    <border>
      <left style="dashed">
        <color theme="9" tint="-0.24994659260841701"/>
      </left>
      <right style="dashed">
        <color rgb="FFE26B0A"/>
      </right>
      <top/>
      <bottom/>
      <diagonal/>
    </border>
    <border>
      <left style="dashed">
        <color theme="9" tint="-0.24994659260841701"/>
      </left>
      <right style="dashed">
        <color rgb="FFE26B0A"/>
      </right>
      <top/>
      <bottom style="dashed">
        <color theme="9" tint="-0.24994659260841701"/>
      </bottom>
      <diagonal/>
    </border>
    <border>
      <left style="dashed">
        <color rgb="FFE26B0A"/>
      </left>
      <right style="dashed">
        <color rgb="FFE26B0A"/>
      </right>
      <top/>
      <bottom style="dashed">
        <color theme="9" tint="-0.24994659260841701"/>
      </bottom>
      <diagonal/>
    </border>
    <border>
      <left style="dashed">
        <color rgb="FFE26B0A"/>
      </left>
      <right style="dashed">
        <color theme="9" tint="-0.24994659260841701"/>
      </right>
      <top style="dashed">
        <color theme="9" tint="-0.24994659260841701"/>
      </top>
      <bottom/>
      <diagonal/>
    </border>
    <border>
      <left style="dashed">
        <color rgb="FFE26B0A"/>
      </left>
      <right style="dashed">
        <color theme="9" tint="-0.24994659260841701"/>
      </right>
      <top/>
      <bottom/>
      <diagonal/>
    </border>
    <border>
      <left style="dashed">
        <color rgb="FFE26B0A"/>
      </left>
      <right style="dashed">
        <color theme="9" tint="-0.24994659260841701"/>
      </right>
      <top/>
      <bottom style="dashed">
        <color theme="9" tint="-0.24994659260841701"/>
      </bottom>
      <diagonal/>
    </border>
    <border>
      <left style="dashed">
        <color rgb="FFE26B0A"/>
      </left>
      <right style="dashed">
        <color rgb="FFE26B0A"/>
      </right>
      <top style="dashed">
        <color rgb="FFF79646"/>
      </top>
      <bottom style="dashed">
        <color rgb="FFF79646"/>
      </bottom>
      <diagonal/>
    </border>
    <border>
      <left/>
      <right/>
      <top style="dashed">
        <color rgb="FFF79646"/>
      </top>
      <bottom style="dashed">
        <color rgb="FFF79646"/>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98">
    <xf numFmtId="0" fontId="0" fillId="0" borderId="0" xfId="0"/>
    <xf numFmtId="0" fontId="6" fillId="0" borderId="0" xfId="0" applyFont="1" applyAlignment="1">
      <alignment horizontal="center" vertical="center"/>
    </xf>
    <xf numFmtId="0" fontId="6" fillId="2" borderId="0" xfId="0" applyFont="1" applyFill="1" applyAlignment="1">
      <alignment horizontal="center" vertical="center"/>
    </xf>
    <xf numFmtId="0" fontId="2" fillId="7" borderId="8" xfId="0" applyFont="1" applyFill="1" applyBorder="1" applyAlignment="1">
      <alignment horizontal="center" vertical="center" wrapText="1"/>
    </xf>
    <xf numFmtId="0" fontId="2" fillId="4" borderId="7" xfId="0" applyFont="1" applyFill="1" applyBorder="1" applyAlignment="1">
      <alignment horizontal="center" vertical="center" textRotation="90"/>
    </xf>
    <xf numFmtId="0" fontId="0" fillId="0" borderId="6" xfId="0" applyBorder="1" applyAlignment="1">
      <alignment horizontal="center" vertical="center" wrapText="1"/>
    </xf>
    <xf numFmtId="0" fontId="0" fillId="0" borderId="6" xfId="0"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0" fontId="4" fillId="0" borderId="6" xfId="0" applyFont="1" applyBorder="1" applyAlignment="1" applyProtection="1">
      <alignment horizontal="center" vertical="center"/>
      <protection hidden="1"/>
    </xf>
    <xf numFmtId="0" fontId="0" fillId="0" borderId="7" xfId="0" applyBorder="1" applyAlignment="1">
      <alignment horizontal="center" vertical="center"/>
    </xf>
    <xf numFmtId="0" fontId="12"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hidden="1"/>
    </xf>
    <xf numFmtId="0" fontId="0" fillId="0" borderId="7" xfId="0" applyBorder="1" applyAlignment="1" applyProtection="1">
      <alignment horizontal="center" vertical="center" textRotation="90"/>
      <protection locked="0"/>
    </xf>
    <xf numFmtId="9" fontId="0" fillId="0" borderId="7" xfId="0" applyNumberFormat="1" applyBorder="1" applyAlignment="1" applyProtection="1">
      <alignment horizontal="center" vertical="center"/>
      <protection hidden="1"/>
    </xf>
    <xf numFmtId="9" fontId="0" fillId="0" borderId="7" xfId="1" applyFont="1" applyBorder="1" applyAlignment="1">
      <alignment horizontal="center" vertical="center"/>
    </xf>
    <xf numFmtId="0" fontId="4" fillId="0" borderId="7" xfId="0" applyFont="1" applyBorder="1" applyAlignment="1" applyProtection="1">
      <alignment horizontal="center" vertical="center" textRotation="90" wrapText="1"/>
      <protection hidden="1"/>
    </xf>
    <xf numFmtId="9" fontId="0" fillId="0" borderId="6" xfId="0" applyNumberFormat="1" applyBorder="1" applyAlignment="1" applyProtection="1">
      <alignment horizontal="center" vertical="center"/>
      <protection hidden="1"/>
    </xf>
    <xf numFmtId="0" fontId="4" fillId="0" borderId="7" xfId="0" applyFont="1" applyBorder="1" applyAlignment="1" applyProtection="1">
      <alignment horizontal="center" vertical="center" textRotation="90"/>
      <protection hidden="1"/>
    </xf>
    <xf numFmtId="0" fontId="0" fillId="0" borderId="6" xfId="0" applyBorder="1" applyAlignment="1" applyProtection="1">
      <alignment horizontal="center" vertical="center" textRotation="90"/>
      <protection locked="0"/>
    </xf>
    <xf numFmtId="14" fontId="14" fillId="0" borderId="7" xfId="0" applyNumberFormat="1"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protection hidden="1"/>
    </xf>
    <xf numFmtId="9" fontId="0" fillId="0" borderId="14" xfId="0" applyNumberFormat="1" applyBorder="1" applyAlignment="1" applyProtection="1">
      <alignment horizontal="center" vertical="center"/>
      <protection hidden="1"/>
    </xf>
    <xf numFmtId="0" fontId="0" fillId="0" borderId="14" xfId="0" applyBorder="1" applyAlignment="1" applyProtection="1">
      <alignment horizontal="center" vertical="center" textRotation="90"/>
      <protection locked="0"/>
    </xf>
    <xf numFmtId="9" fontId="0" fillId="0" borderId="14" xfId="1" applyFont="1" applyBorder="1" applyAlignment="1">
      <alignment horizontal="center" vertical="center"/>
    </xf>
    <xf numFmtId="0" fontId="4" fillId="0" borderId="6"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0" fontId="0" fillId="0" borderId="15" xfId="0" applyBorder="1" applyAlignment="1" applyProtection="1">
      <alignment horizontal="center" vertical="center" textRotation="90"/>
      <protection locked="0"/>
    </xf>
    <xf numFmtId="0" fontId="14" fillId="0" borderId="17" xfId="0" applyFont="1" applyBorder="1" applyAlignment="1">
      <alignment horizontal="center" vertical="center" wrapText="1"/>
    </xf>
    <xf numFmtId="0" fontId="12" fillId="0" borderId="18" xfId="0" applyFont="1" applyBorder="1" applyAlignment="1">
      <alignment horizontal="center" vertical="center" wrapText="1"/>
    </xf>
    <xf numFmtId="9" fontId="14" fillId="0" borderId="12" xfId="0" applyNumberFormat="1" applyFont="1" applyBorder="1" applyAlignment="1">
      <alignment horizontal="center" vertical="center" wrapText="1"/>
    </xf>
    <xf numFmtId="0" fontId="17" fillId="9" borderId="12" xfId="0" applyFont="1" applyFill="1" applyBorder="1" applyAlignment="1">
      <alignment horizontal="center" vertical="center" wrapText="1"/>
    </xf>
    <xf numFmtId="0" fontId="14" fillId="0" borderId="12" xfId="0" applyFont="1" applyBorder="1" applyAlignment="1">
      <alignment horizontal="center" vertical="center"/>
    </xf>
    <xf numFmtId="0" fontId="14" fillId="0" borderId="20" xfId="0" applyFont="1" applyBorder="1" applyAlignment="1">
      <alignment horizontal="center" vertical="center" wrapText="1"/>
    </xf>
    <xf numFmtId="0" fontId="14" fillId="0" borderId="18" xfId="0" applyFont="1" applyBorder="1" applyAlignment="1">
      <alignment horizontal="center" vertical="center" textRotation="90"/>
    </xf>
    <xf numFmtId="0" fontId="14" fillId="0" borderId="12" xfId="0" applyFont="1" applyBorder="1" applyAlignment="1">
      <alignment horizontal="center" vertical="center" textRotation="90"/>
    </xf>
    <xf numFmtId="9" fontId="14" fillId="0" borderId="12" xfId="0" applyNumberFormat="1" applyFont="1" applyBorder="1" applyAlignment="1">
      <alignment horizontal="center" vertical="center"/>
    </xf>
    <xf numFmtId="0" fontId="17" fillId="9" borderId="12" xfId="0" applyFont="1" applyFill="1" applyBorder="1" applyAlignment="1">
      <alignment horizontal="center" vertical="center" textRotation="90" wrapText="1"/>
    </xf>
    <xf numFmtId="0" fontId="14" fillId="0" borderId="12" xfId="0" applyFont="1" applyBorder="1" applyAlignment="1">
      <alignment horizontal="center" vertical="center" wrapText="1"/>
    </xf>
    <xf numFmtId="14" fontId="14" fillId="0" borderId="12" xfId="0" applyNumberFormat="1" applyFont="1" applyBorder="1" applyAlignment="1">
      <alignment horizontal="center" vertical="center" wrapText="1"/>
    </xf>
    <xf numFmtId="9" fontId="0" fillId="0" borderId="6" xfId="0" applyNumberFormat="1" applyBorder="1" applyAlignment="1" applyProtection="1">
      <alignment horizontal="center" vertical="center" wrapText="1"/>
      <protection locked="0"/>
    </xf>
    <xf numFmtId="0" fontId="0" fillId="0" borderId="6" xfId="0" applyBorder="1" applyAlignment="1">
      <alignment horizontal="center" vertical="center"/>
    </xf>
    <xf numFmtId="9" fontId="0" fillId="0" borderId="6" xfId="1" applyFont="1" applyBorder="1" applyAlignment="1">
      <alignment horizontal="center" vertical="center"/>
    </xf>
    <xf numFmtId="0" fontId="0" fillId="0" borderId="6" xfId="0" applyBorder="1" applyAlignment="1" applyProtection="1">
      <alignment horizontal="center" vertical="center"/>
      <protection locked="0"/>
    </xf>
    <xf numFmtId="0" fontId="0" fillId="0" borderId="21" xfId="0" applyBorder="1" applyAlignment="1">
      <alignment horizontal="center" vertical="center" wrapText="1"/>
    </xf>
    <xf numFmtId="0" fontId="14" fillId="0" borderId="6" xfId="0" applyFont="1" applyBorder="1" applyAlignment="1">
      <alignment horizontal="center" vertical="center" wrapText="1"/>
    </xf>
    <xf numFmtId="0" fontId="0" fillId="0" borderId="8" xfId="0"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9" fontId="0" fillId="0" borderId="6" xfId="1" applyFont="1" applyBorder="1" applyAlignment="1" applyProtection="1">
      <alignment horizontal="center" vertical="center"/>
      <protection hidden="1"/>
    </xf>
    <xf numFmtId="0" fontId="4" fillId="0" borderId="21" xfId="0" applyFont="1" applyBorder="1" applyAlignment="1" applyProtection="1">
      <alignment horizontal="center" vertical="center" textRotation="90" wrapText="1"/>
      <protection hidden="1"/>
    </xf>
    <xf numFmtId="0" fontId="4" fillId="0" borderId="14" xfId="0" applyFont="1" applyBorder="1" applyAlignment="1" applyProtection="1">
      <alignment horizontal="center" vertical="center" textRotation="90" wrapText="1"/>
      <protection hidden="1"/>
    </xf>
    <xf numFmtId="0" fontId="4" fillId="0" borderId="14" xfId="0" applyFont="1" applyBorder="1" applyAlignment="1" applyProtection="1">
      <alignment horizontal="center" vertical="center" textRotation="90"/>
      <protection hidden="1"/>
    </xf>
    <xf numFmtId="0" fontId="0" fillId="0" borderId="24" xfId="0" applyBorder="1" applyAlignment="1" applyProtection="1">
      <alignment horizontal="center" vertical="center" wrapText="1"/>
      <protection locked="0"/>
    </xf>
    <xf numFmtId="0" fontId="12" fillId="0" borderId="6" xfId="0" applyFont="1" applyBorder="1" applyAlignment="1">
      <alignment horizontal="center" vertical="center" wrapText="1"/>
    </xf>
    <xf numFmtId="9" fontId="0" fillId="0" borderId="7" xfId="1" applyFont="1" applyFill="1" applyBorder="1" applyAlignment="1">
      <alignment horizontal="center" vertical="center"/>
    </xf>
    <xf numFmtId="0" fontId="4" fillId="10" borderId="7" xfId="0" applyFont="1" applyFill="1" applyBorder="1" applyAlignment="1" applyProtection="1">
      <alignment horizontal="center" vertical="center" textRotation="90" wrapText="1"/>
      <protection hidden="1"/>
    </xf>
    <xf numFmtId="0" fontId="4" fillId="10" borderId="7" xfId="0" applyFont="1" applyFill="1" applyBorder="1" applyAlignment="1" applyProtection="1">
      <alignment horizontal="center" vertical="center" textRotation="90"/>
      <protection hidden="1"/>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8" fillId="0" borderId="0" xfId="0" applyFont="1" applyAlignment="1">
      <alignment horizontal="center" vertical="center"/>
    </xf>
    <xf numFmtId="9" fontId="12" fillId="0" borderId="6" xfId="0"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0" fontId="12" fillId="0" borderId="7" xfId="0" applyFont="1" applyBorder="1" applyAlignment="1">
      <alignment horizontal="center" vertical="center" wrapText="1"/>
    </xf>
    <xf numFmtId="0" fontId="4" fillId="0" borderId="35" xfId="0" applyFont="1" applyBorder="1" applyAlignment="1" applyProtection="1">
      <alignment horizontal="center" vertical="center" wrapText="1"/>
      <protection hidden="1"/>
    </xf>
    <xf numFmtId="9" fontId="0" fillId="0" borderId="35" xfId="0" applyNumberFormat="1" applyBorder="1" applyAlignment="1" applyProtection="1">
      <alignment horizontal="center" vertical="center" wrapText="1"/>
      <protection hidden="1"/>
    </xf>
    <xf numFmtId="0" fontId="4" fillId="0" borderId="35" xfId="0" applyFont="1" applyBorder="1" applyAlignment="1" applyProtection="1">
      <alignment horizontal="center" vertical="center"/>
      <protection hidden="1"/>
    </xf>
    <xf numFmtId="0" fontId="3" fillId="0" borderId="7" xfId="0" applyFont="1" applyBorder="1" applyAlignment="1" applyProtection="1">
      <alignment horizontal="center" vertical="center" wrapText="1"/>
      <protection locked="0"/>
    </xf>
    <xf numFmtId="9" fontId="0" fillId="0" borderId="36" xfId="1" applyFont="1" applyBorder="1" applyAlignment="1">
      <alignment horizontal="center" vertical="center"/>
    </xf>
    <xf numFmtId="0" fontId="4" fillId="0" borderId="37" xfId="0" applyFont="1" applyBorder="1" applyAlignment="1" applyProtection="1">
      <alignment horizontal="center" vertical="center" textRotation="90" wrapText="1"/>
      <protection hidden="1"/>
    </xf>
    <xf numFmtId="9" fontId="0" fillId="0" borderId="36" xfId="0" applyNumberFormat="1" applyBorder="1" applyAlignment="1" applyProtection="1">
      <alignment horizontal="center" vertical="center"/>
      <protection hidden="1"/>
    </xf>
    <xf numFmtId="0" fontId="0" fillId="0" borderId="38" xfId="0" applyBorder="1" applyAlignment="1" applyProtection="1">
      <alignment horizontal="center" vertical="center" textRotation="90"/>
      <protection locked="0"/>
    </xf>
    <xf numFmtId="0" fontId="21" fillId="0" borderId="6" xfId="0" applyFont="1" applyBorder="1" applyAlignment="1" applyProtection="1">
      <alignment horizontal="center" vertical="center" wrapText="1"/>
      <protection hidden="1"/>
    </xf>
    <xf numFmtId="0" fontId="12" fillId="0" borderId="6" xfId="0" applyFont="1" applyBorder="1" applyAlignment="1">
      <alignment horizontal="center" vertical="center"/>
    </xf>
    <xf numFmtId="0" fontId="12" fillId="0" borderId="2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hidden="1"/>
    </xf>
    <xf numFmtId="0" fontId="12" fillId="0" borderId="21" xfId="0" applyFont="1" applyBorder="1" applyAlignment="1" applyProtection="1">
      <alignment horizontal="center" vertical="center" textRotation="90"/>
      <protection locked="0"/>
    </xf>
    <xf numFmtId="0" fontId="12" fillId="0" borderId="6" xfId="0" applyFont="1" applyBorder="1" applyAlignment="1" applyProtection="1">
      <alignment horizontal="center" vertical="center" textRotation="90"/>
      <protection locked="0"/>
    </xf>
    <xf numFmtId="9" fontId="12" fillId="0" borderId="14" xfId="0" applyNumberFormat="1" applyFont="1" applyBorder="1" applyAlignment="1" applyProtection="1">
      <alignment horizontal="center" vertical="center"/>
      <protection hidden="1"/>
    </xf>
    <xf numFmtId="0" fontId="12" fillId="0" borderId="14" xfId="0" applyFont="1" applyBorder="1" applyAlignment="1" applyProtection="1">
      <alignment horizontal="center" vertical="center" textRotation="90"/>
      <protection locked="0"/>
    </xf>
    <xf numFmtId="9" fontId="12" fillId="0" borderId="6" xfId="1" applyFont="1" applyBorder="1" applyAlignment="1">
      <alignment horizontal="center" vertical="center"/>
    </xf>
    <xf numFmtId="0" fontId="12" fillId="0" borderId="15" xfId="0" applyFont="1" applyBorder="1" applyAlignment="1" applyProtection="1">
      <alignment horizontal="center" vertical="center" textRotation="90"/>
      <protection locked="0"/>
    </xf>
    <xf numFmtId="0" fontId="22" fillId="0" borderId="6" xfId="0" applyFont="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0" fontId="11" fillId="0" borderId="0" xfId="0" applyFont="1" applyAlignment="1">
      <alignment horizontal="center" vertical="center"/>
    </xf>
    <xf numFmtId="0" fontId="2" fillId="4" borderId="9"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9" borderId="12" xfId="0" applyFont="1" applyFill="1" applyBorder="1" applyAlignment="1">
      <alignment horizontal="center" vertical="center"/>
    </xf>
    <xf numFmtId="0" fontId="15" fillId="8" borderId="12" xfId="0" applyFont="1" applyFill="1" applyBorder="1" applyAlignment="1">
      <alignment horizontal="center" vertical="center" textRotation="90" wrapText="1"/>
    </xf>
    <xf numFmtId="0" fontId="15" fillId="9" borderId="12" xfId="0" applyFont="1" applyFill="1" applyBorder="1" applyAlignment="1">
      <alignment horizontal="center" vertical="center" textRotation="90"/>
    </xf>
    <xf numFmtId="9" fontId="0" fillId="0" borderId="9" xfId="0" applyNumberFormat="1" applyBorder="1" applyAlignment="1" applyProtection="1">
      <alignment horizontal="center" vertical="center" wrapText="1"/>
      <protection hidden="1"/>
    </xf>
    <xf numFmtId="9" fontId="0" fillId="0" borderId="8" xfId="0" applyNumberFormat="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textRotation="90" wrapText="1"/>
      <protection hidden="1"/>
    </xf>
    <xf numFmtId="0" fontId="4" fillId="3" borderId="6" xfId="0" applyFont="1" applyFill="1" applyBorder="1" applyAlignment="1" applyProtection="1">
      <alignment horizontal="center" vertical="center" textRotation="90"/>
      <protection hidden="1"/>
    </xf>
    <xf numFmtId="0" fontId="12" fillId="2" borderId="7"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2" fillId="2" borderId="5"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0" fillId="0" borderId="21" xfId="0" applyBorder="1" applyAlignment="1" applyProtection="1">
      <alignment horizontal="center" vertical="center" textRotation="90"/>
      <protection locked="0"/>
    </xf>
    <xf numFmtId="0" fontId="14" fillId="0" borderId="14"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9" fontId="12" fillId="0" borderId="6" xfId="0" applyNumberFormat="1" applyFon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hidden="1"/>
    </xf>
    <xf numFmtId="9" fontId="0" fillId="0" borderId="9" xfId="0" applyNumberFormat="1" applyBorder="1" applyAlignment="1" applyProtection="1">
      <alignment horizontal="center" vertical="center" wrapText="1"/>
      <protection hidden="1"/>
    </xf>
    <xf numFmtId="0" fontId="4" fillId="0" borderId="6"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0" fillId="0" borderId="6" xfId="0" applyBorder="1" applyAlignment="1" applyProtection="1">
      <alignment horizontal="center" vertical="center" textRotation="90"/>
      <protection locked="0"/>
    </xf>
    <xf numFmtId="0" fontId="0" fillId="0" borderId="8" xfId="0" applyBorder="1" applyAlignment="1" applyProtection="1">
      <alignment horizontal="center" vertical="center" textRotation="90"/>
      <protection locked="0"/>
    </xf>
    <xf numFmtId="0" fontId="0" fillId="0" borderId="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9" fontId="0" fillId="0" borderId="6" xfId="0" applyNumberFormat="1" applyBorder="1" applyAlignment="1" applyProtection="1">
      <alignment horizontal="center" vertical="center"/>
      <protection hidden="1"/>
    </xf>
    <xf numFmtId="9" fontId="0" fillId="0" borderId="8" xfId="0" applyNumberFormat="1" applyBorder="1" applyAlignment="1" applyProtection="1">
      <alignment horizontal="center" vertical="center"/>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12" fillId="0" borderId="6"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0" fillId="0" borderId="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6" xfId="0" applyBorder="1" applyAlignment="1">
      <alignment horizontal="center" vertical="center"/>
    </xf>
    <xf numFmtId="0" fontId="0" fillId="0" borderId="8" xfId="0" applyBorder="1" applyAlignment="1">
      <alignment horizontal="center" vertical="center"/>
    </xf>
    <xf numFmtId="9" fontId="0" fillId="0" borderId="6" xfId="1" applyFont="1" applyBorder="1" applyAlignment="1">
      <alignment horizontal="center" vertical="center"/>
    </xf>
    <xf numFmtId="9" fontId="0" fillId="0" borderId="8" xfId="1" applyFon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9" fontId="0" fillId="0" borderId="8" xfId="0" applyNumberForma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8" xfId="0"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9" fontId="12" fillId="0" borderId="6" xfId="0" applyNumberFormat="1" applyFont="1" applyBorder="1" applyAlignment="1" applyProtection="1">
      <alignment horizontal="center" vertical="center" wrapText="1"/>
      <protection locked="0"/>
    </xf>
    <xf numFmtId="9" fontId="12" fillId="0" borderId="8" xfId="0" applyNumberFormat="1"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9" xfId="0" applyBorder="1" applyAlignment="1">
      <alignment horizontal="center" vertical="center"/>
    </xf>
    <xf numFmtId="9" fontId="0" fillId="0" borderId="9" xfId="0" applyNumberFormat="1" applyBorder="1" applyAlignment="1" applyProtection="1">
      <alignment horizontal="center" vertical="center"/>
      <protection hidden="1"/>
    </xf>
    <xf numFmtId="0" fontId="4" fillId="0" borderId="9" xfId="0" applyFont="1" applyBorder="1" applyAlignment="1" applyProtection="1">
      <alignment horizontal="center" vertical="center" textRotation="90" wrapText="1"/>
      <protection hidden="1"/>
    </xf>
    <xf numFmtId="0" fontId="4" fillId="0" borderId="9" xfId="0" applyFont="1" applyBorder="1" applyAlignment="1" applyProtection="1">
      <alignment horizontal="center" vertical="center" textRotation="90"/>
      <protection hidden="1"/>
    </xf>
    <xf numFmtId="0" fontId="0" fillId="0" borderId="9" xfId="0" applyBorder="1" applyAlignment="1" applyProtection="1">
      <alignment horizontal="center" vertical="center" textRotation="90"/>
      <protection locked="0"/>
    </xf>
    <xf numFmtId="9" fontId="0" fillId="0" borderId="9" xfId="1" applyFont="1" applyBorder="1" applyAlignment="1">
      <alignment horizontal="center" vertical="center"/>
    </xf>
    <xf numFmtId="9" fontId="0" fillId="0" borderId="14" xfId="0" applyNumberFormat="1" applyBorder="1" applyAlignment="1" applyProtection="1">
      <alignment horizontal="center" vertical="center"/>
      <protection hidden="1"/>
    </xf>
    <xf numFmtId="9" fontId="0" fillId="0" borderId="0" xfId="0" applyNumberFormat="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0" fontId="14" fillId="0" borderId="6"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9" fontId="0" fillId="0" borderId="14" xfId="1" applyFont="1" applyBorder="1" applyAlignment="1">
      <alignment horizontal="center" vertical="center"/>
    </xf>
    <xf numFmtId="9" fontId="0" fillId="0" borderId="0" xfId="1" applyFont="1" applyBorder="1" applyAlignment="1">
      <alignment horizontal="center" vertical="center"/>
    </xf>
    <xf numFmtId="9" fontId="0" fillId="0" borderId="3" xfId="1" applyFont="1" applyBorder="1" applyAlignment="1">
      <alignment horizontal="center" vertical="center"/>
    </xf>
    <xf numFmtId="0" fontId="0" fillId="0" borderId="14" xfId="0" applyBorder="1" applyAlignment="1" applyProtection="1">
      <alignment horizontal="center" vertical="center" textRotation="90"/>
      <protection locked="0"/>
    </xf>
    <xf numFmtId="0" fontId="0" fillId="0" borderId="0" xfId="0" applyAlignment="1" applyProtection="1">
      <alignment horizontal="center" vertical="center" textRotation="90"/>
      <protection locked="0"/>
    </xf>
    <xf numFmtId="0" fontId="0" fillId="0" borderId="3" xfId="0" applyBorder="1" applyAlignment="1" applyProtection="1">
      <alignment horizontal="center" vertical="center" textRotation="90"/>
      <protection locked="0"/>
    </xf>
    <xf numFmtId="0" fontId="12" fillId="0" borderId="15"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0" fillId="0" borderId="9" xfId="0" applyBorder="1" applyAlignment="1" applyProtection="1">
      <alignment horizontal="center" vertical="center"/>
      <protection hidden="1"/>
    </xf>
    <xf numFmtId="0" fontId="12" fillId="0" borderId="8"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9" fontId="0" fillId="0" borderId="6"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0" fillId="0" borderId="15" xfId="0" applyBorder="1" applyAlignment="1" applyProtection="1">
      <alignment horizontal="center" vertical="center" textRotation="90"/>
      <protection locked="0"/>
    </xf>
    <xf numFmtId="0" fontId="0" fillId="0" borderId="32" xfId="0" applyBorder="1" applyAlignment="1" applyProtection="1">
      <alignment horizontal="center" vertical="center" textRotation="90"/>
      <protection locked="0"/>
    </xf>
    <xf numFmtId="0" fontId="0" fillId="0" borderId="23" xfId="0" applyBorder="1" applyAlignment="1" applyProtection="1">
      <alignment horizontal="center" vertical="center" textRotation="90"/>
      <protection locked="0"/>
    </xf>
    <xf numFmtId="0" fontId="4" fillId="10" borderId="6" xfId="0" applyFont="1" applyFill="1" applyBorder="1" applyAlignment="1" applyProtection="1">
      <alignment horizontal="center" vertical="center"/>
      <protection hidden="1"/>
    </xf>
    <xf numFmtId="0" fontId="4" fillId="10" borderId="8" xfId="0" applyFont="1" applyFill="1" applyBorder="1" applyAlignment="1" applyProtection="1">
      <alignment horizontal="center" vertical="center"/>
      <protection hidden="1"/>
    </xf>
    <xf numFmtId="0" fontId="4" fillId="10" borderId="6" xfId="0" applyFont="1" applyFill="1" applyBorder="1" applyAlignment="1" applyProtection="1">
      <alignment horizontal="center" vertical="center" wrapText="1"/>
      <protection hidden="1"/>
    </xf>
    <xf numFmtId="0" fontId="4" fillId="10" borderId="8" xfId="0" applyFont="1" applyFill="1" applyBorder="1" applyAlignment="1" applyProtection="1">
      <alignment horizontal="center" vertical="center" wrapText="1"/>
      <protection hidden="1"/>
    </xf>
    <xf numFmtId="9" fontId="0" fillId="0" borderId="8" xfId="0" applyNumberForma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1" xfId="0" applyBorder="1" applyAlignment="1" applyProtection="1">
      <alignment horizontal="center" vertical="center" textRotation="90"/>
      <protection locked="0"/>
    </xf>
    <xf numFmtId="0" fontId="0" fillId="0" borderId="10" xfId="0" applyBorder="1" applyAlignment="1" applyProtection="1">
      <alignment horizontal="center" vertical="center" textRotation="90"/>
      <protection locked="0"/>
    </xf>
    <xf numFmtId="0" fontId="14" fillId="0" borderId="8" xfId="0" applyFont="1" applyBorder="1" applyAlignment="1">
      <alignment horizontal="center" vertical="center" wrapText="1"/>
    </xf>
    <xf numFmtId="0" fontId="6" fillId="2" borderId="2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6"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4" borderId="42" xfId="0" applyFont="1" applyFill="1" applyBorder="1" applyAlignment="1">
      <alignment horizontal="center" vertical="center" wrapText="1"/>
    </xf>
    <xf numFmtId="0" fontId="2" fillId="0" borderId="41" xfId="0" applyFont="1" applyBorder="1" applyAlignment="1">
      <alignment horizontal="center" vertical="center" wrapText="1"/>
    </xf>
    <xf numFmtId="0" fontId="6" fillId="2"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8" fillId="6" borderId="9" xfId="2" applyFont="1" applyFill="1" applyBorder="1" applyAlignment="1">
      <alignment horizontal="center" vertical="center" wrapText="1"/>
    </xf>
    <xf numFmtId="0" fontId="28" fillId="0" borderId="8" xfId="2"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11" xfId="0" applyFont="1" applyBorder="1" applyAlignment="1">
      <alignment horizontal="center" vertical="center"/>
    </xf>
    <xf numFmtId="0" fontId="2" fillId="6" borderId="9" xfId="0" applyFont="1" applyFill="1" applyBorder="1" applyAlignment="1">
      <alignment horizontal="center" vertical="center" textRotation="90" wrapText="1"/>
    </xf>
    <xf numFmtId="0" fontId="2" fillId="0" borderId="8" xfId="0" applyFont="1" applyBorder="1" applyAlignment="1">
      <alignment horizontal="center" vertical="center" textRotation="90" wrapText="1"/>
    </xf>
    <xf numFmtId="9" fontId="2" fillId="6" borderId="8" xfId="0" applyNumberFormat="1" applyFont="1" applyFill="1" applyBorder="1" applyAlignment="1">
      <alignment horizontal="center" vertical="center" textRotation="90" wrapText="1"/>
    </xf>
    <xf numFmtId="9" fontId="2" fillId="0" borderId="7" xfId="0" applyNumberFormat="1" applyFont="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6" borderId="10" xfId="0" applyFont="1" applyFill="1" applyBorder="1" applyAlignment="1">
      <alignment horizontal="center" vertical="center"/>
    </xf>
    <xf numFmtId="0" fontId="2" fillId="4" borderId="9" xfId="0" applyFont="1" applyFill="1" applyBorder="1" applyAlignment="1">
      <alignment horizontal="center" vertical="center" textRotation="90"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textRotation="90"/>
    </xf>
    <xf numFmtId="0" fontId="2" fillId="0" borderId="8" xfId="0" applyFont="1" applyBorder="1" applyAlignment="1">
      <alignment horizontal="center" vertical="center" textRotation="90"/>
    </xf>
    <xf numFmtId="0" fontId="2" fillId="4"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10" fillId="5" borderId="0" xfId="0" applyFont="1" applyFill="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4" borderId="21" xfId="0" applyFont="1" applyFill="1" applyBorder="1" applyAlignment="1">
      <alignment horizontal="center" vertical="center"/>
    </xf>
    <xf numFmtId="0" fontId="2" fillId="0" borderId="0" xfId="0" applyFont="1" applyAlignment="1">
      <alignment horizontal="center" vertical="center" wrapText="1"/>
    </xf>
    <xf numFmtId="0" fontId="2" fillId="0" borderId="40" xfId="0" applyFont="1" applyBorder="1" applyAlignment="1">
      <alignment horizontal="center" vertical="center" wrapText="1"/>
    </xf>
    <xf numFmtId="0" fontId="0" fillId="0" borderId="0" xfId="0" applyFill="1" applyAlignment="1">
      <alignment horizontal="center" vertical="center"/>
    </xf>
    <xf numFmtId="0" fontId="0" fillId="0" borderId="6" xfId="0" applyFill="1" applyBorder="1" applyAlignment="1">
      <alignment horizontal="center" vertical="center" wrapText="1"/>
    </xf>
    <xf numFmtId="0" fontId="0" fillId="0" borderId="6" xfId="0" applyFill="1" applyBorder="1" applyAlignment="1" applyProtection="1">
      <alignment horizontal="center" vertical="center" wrapText="1"/>
      <protection locked="0"/>
    </xf>
    <xf numFmtId="0" fontId="6" fillId="0" borderId="0" xfId="0" applyFont="1" applyFill="1" applyAlignment="1">
      <alignment horizontal="center" vertical="center"/>
    </xf>
    <xf numFmtId="9" fontId="0" fillId="0" borderId="6" xfId="0" applyNumberFormat="1" applyFill="1" applyBorder="1" applyAlignment="1" applyProtection="1">
      <alignment horizontal="center" vertical="center" wrapText="1"/>
      <protection hidden="1"/>
    </xf>
    <xf numFmtId="0" fontId="6" fillId="0" borderId="0" xfId="0" applyFont="1" applyFill="1" applyAlignment="1">
      <alignment horizontal="center" vertical="center" wrapText="1"/>
    </xf>
    <xf numFmtId="0" fontId="0" fillId="0" borderId="6" xfId="0" applyFill="1" applyBorder="1" applyAlignment="1" applyProtection="1">
      <alignment horizontal="center" vertical="center"/>
      <protection hidden="1"/>
    </xf>
    <xf numFmtId="0" fontId="0" fillId="0" borderId="6" xfId="0" applyFill="1" applyBorder="1" applyAlignment="1" applyProtection="1">
      <alignment horizontal="center" vertical="center" textRotation="90"/>
      <protection locked="0"/>
    </xf>
    <xf numFmtId="9" fontId="0" fillId="0" borderId="14" xfId="0" applyNumberFormat="1" applyFill="1" applyBorder="1" applyAlignment="1" applyProtection="1">
      <alignment horizontal="center" vertical="center"/>
      <protection hidden="1"/>
    </xf>
    <xf numFmtId="0" fontId="0" fillId="0" borderId="14" xfId="0" applyFill="1" applyBorder="1" applyAlignment="1" applyProtection="1">
      <alignment horizontal="center" vertical="center" textRotation="90"/>
      <protection locked="0"/>
    </xf>
    <xf numFmtId="9" fontId="0" fillId="0" borderId="6" xfId="1" applyFont="1" applyFill="1" applyBorder="1" applyAlignment="1">
      <alignment horizontal="center" vertical="center"/>
    </xf>
    <xf numFmtId="9" fontId="0" fillId="0" borderId="14" xfId="1" applyFont="1" applyFill="1" applyBorder="1" applyAlignment="1">
      <alignment horizontal="center" vertical="center"/>
    </xf>
    <xf numFmtId="0" fontId="15" fillId="11" borderId="18" xfId="0" applyFont="1" applyFill="1" applyBorder="1" applyAlignment="1">
      <alignment horizontal="center" vertical="center" textRotation="90"/>
    </xf>
    <xf numFmtId="0" fontId="15" fillId="11" borderId="45" xfId="0" applyFont="1" applyFill="1" applyBorder="1" applyAlignment="1">
      <alignment horizontal="center" vertical="center" textRotation="90"/>
    </xf>
    <xf numFmtId="0" fontId="15" fillId="11" borderId="9" xfId="0" applyFont="1" applyFill="1" applyBorder="1" applyAlignment="1">
      <alignment horizontal="center" vertical="center" textRotation="90"/>
    </xf>
    <xf numFmtId="0" fontId="15" fillId="11" borderId="8" xfId="0" applyFont="1" applyFill="1" applyBorder="1" applyAlignment="1">
      <alignment horizontal="center" vertical="center" textRotation="90"/>
    </xf>
    <xf numFmtId="0" fontId="15" fillId="8" borderId="18" xfId="0" applyFont="1" applyFill="1" applyBorder="1" applyAlignment="1">
      <alignment horizontal="center" vertical="center" textRotation="90" wrapText="1"/>
    </xf>
    <xf numFmtId="9" fontId="14" fillId="0" borderId="18" xfId="0" applyNumberFormat="1" applyFont="1" applyBorder="1" applyAlignment="1">
      <alignment horizontal="center" vertical="center"/>
    </xf>
    <xf numFmtId="0" fontId="15" fillId="12" borderId="18" xfId="0" applyFont="1" applyFill="1" applyBorder="1" applyAlignment="1">
      <alignment horizontal="center" vertical="center" textRotation="90"/>
    </xf>
    <xf numFmtId="0" fontId="15" fillId="13" borderId="46" xfId="0" applyFont="1" applyFill="1" applyBorder="1" applyAlignment="1">
      <alignment horizontal="center" vertical="center" textRotation="90" wrapText="1"/>
    </xf>
    <xf numFmtId="0" fontId="15" fillId="11" borderId="46" xfId="0" applyFont="1" applyFill="1" applyBorder="1" applyAlignment="1">
      <alignment horizontal="center" vertical="center" textRotation="90"/>
    </xf>
    <xf numFmtId="0" fontId="15" fillId="13" borderId="18" xfId="0" applyFont="1" applyFill="1" applyBorder="1" applyAlignment="1">
      <alignment horizontal="center" vertical="center" textRotation="90" wrapText="1"/>
    </xf>
    <xf numFmtId="0" fontId="15" fillId="8" borderId="47" xfId="0" applyFont="1" applyFill="1" applyBorder="1" applyAlignment="1">
      <alignment horizontal="center" vertical="center" textRotation="90" wrapText="1"/>
    </xf>
    <xf numFmtId="0" fontId="15" fillId="8" borderId="48" xfId="0" applyFont="1" applyFill="1" applyBorder="1" applyAlignment="1">
      <alignment horizontal="center" vertical="center" textRotation="90" wrapText="1"/>
    </xf>
    <xf numFmtId="0" fontId="15" fillId="8" borderId="49" xfId="0" applyFont="1" applyFill="1" applyBorder="1" applyAlignment="1">
      <alignment horizontal="center" vertical="center" textRotation="90" wrapText="1"/>
    </xf>
    <xf numFmtId="9" fontId="14" fillId="0" borderId="12" xfId="0" applyNumberFormat="1" applyFont="1" applyBorder="1" applyAlignment="1">
      <alignment horizontal="center" vertical="center"/>
    </xf>
    <xf numFmtId="9" fontId="14" fillId="0" borderId="44" xfId="0" applyNumberFormat="1" applyFont="1" applyBorder="1" applyAlignment="1">
      <alignment horizontal="center" vertical="center"/>
    </xf>
    <xf numFmtId="9" fontId="14" fillId="0" borderId="50" xfId="0" applyNumberFormat="1" applyFont="1" applyBorder="1" applyAlignment="1">
      <alignment horizontal="center" vertical="center"/>
    </xf>
    <xf numFmtId="0" fontId="15" fillId="12" borderId="51" xfId="0" applyFont="1" applyFill="1" applyBorder="1" applyAlignment="1">
      <alignment horizontal="center" vertical="center" textRotation="90"/>
    </xf>
    <xf numFmtId="0" fontId="15" fillId="12" borderId="52" xfId="0" applyFont="1" applyFill="1" applyBorder="1" applyAlignment="1">
      <alignment horizontal="center" vertical="center" textRotation="90"/>
    </xf>
    <xf numFmtId="0" fontId="15" fillId="12" borderId="53" xfId="0" applyFont="1" applyFill="1" applyBorder="1" applyAlignment="1">
      <alignment horizontal="center" vertical="center" textRotation="90"/>
    </xf>
    <xf numFmtId="0" fontId="17" fillId="9" borderId="18" xfId="0" applyFont="1" applyFill="1" applyBorder="1" applyAlignment="1">
      <alignment horizontal="center" vertical="center" textRotation="90" wrapText="1"/>
    </xf>
    <xf numFmtId="0" fontId="15" fillId="9" borderId="18" xfId="0" applyFont="1" applyFill="1" applyBorder="1" applyAlignment="1">
      <alignment horizontal="center" vertical="center" textRotation="90"/>
    </xf>
    <xf numFmtId="0" fontId="15" fillId="8" borderId="54" xfId="0" applyFont="1" applyFill="1" applyBorder="1" applyAlignment="1">
      <alignment horizontal="center" vertical="center" textRotation="90" wrapText="1"/>
    </xf>
    <xf numFmtId="9" fontId="14" fillId="0" borderId="55" xfId="0" applyNumberFormat="1" applyFont="1" applyBorder="1" applyAlignment="1">
      <alignment horizontal="center" vertical="center"/>
    </xf>
    <xf numFmtId="0" fontId="15" fillId="12" borderId="54" xfId="0" applyFont="1" applyFill="1" applyBorder="1" applyAlignment="1">
      <alignment horizontal="center" vertical="center" textRotation="90"/>
    </xf>
    <xf numFmtId="0" fontId="17" fillId="0" borderId="6" xfId="0" applyFont="1" applyBorder="1" applyAlignment="1" applyProtection="1">
      <alignment horizontal="center" vertical="center" textRotation="90" wrapText="1"/>
      <protection hidden="1"/>
    </xf>
    <xf numFmtId="9" fontId="12" fillId="0" borderId="18" xfId="0" applyNumberFormat="1" applyFont="1" applyBorder="1" applyAlignment="1">
      <alignment horizontal="center" vertical="center"/>
    </xf>
    <xf numFmtId="0" fontId="17" fillId="8" borderId="18" xfId="0" applyFont="1" applyFill="1" applyBorder="1" applyAlignment="1">
      <alignment horizontal="center" vertical="center" textRotation="90" wrapText="1"/>
    </xf>
    <xf numFmtId="0" fontId="17" fillId="12" borderId="18" xfId="0" applyFont="1" applyFill="1" applyBorder="1" applyAlignment="1">
      <alignment horizontal="center" vertical="center" textRotation="90"/>
    </xf>
    <xf numFmtId="0" fontId="0" fillId="0" borderId="15" xfId="0" applyFill="1" applyBorder="1" applyAlignment="1" applyProtection="1">
      <alignment horizontal="center" vertical="center" textRotation="90"/>
      <protection locked="0"/>
    </xf>
    <xf numFmtId="0" fontId="12" fillId="0" borderId="7" xfId="0" applyFont="1" applyFill="1" applyBorder="1" applyAlignment="1" applyProtection="1">
      <alignment horizontal="center" vertical="center" wrapText="1"/>
      <protection locked="0"/>
    </xf>
    <xf numFmtId="14" fontId="14" fillId="0" borderId="7" xfId="0" applyNumberFormat="1"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14" fontId="14" fillId="0" borderId="6" xfId="0" applyNumberFormat="1" applyFont="1" applyFill="1" applyBorder="1" applyAlignment="1" applyProtection="1">
      <alignment horizontal="center" vertical="center" wrapText="1"/>
      <protection locked="0"/>
    </xf>
    <xf numFmtId="0" fontId="15" fillId="13" borderId="18" xfId="0" applyFont="1" applyFill="1" applyBorder="1" applyAlignment="1">
      <alignment horizontal="center" vertical="center" wrapText="1"/>
    </xf>
    <xf numFmtId="0" fontId="15" fillId="13" borderId="45"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15" fillId="13" borderId="8" xfId="0" applyFont="1" applyFill="1" applyBorder="1" applyAlignment="1">
      <alignment horizontal="center" vertical="center" wrapText="1"/>
    </xf>
    <xf numFmtId="0" fontId="15" fillId="8" borderId="18" xfId="0" applyFont="1" applyFill="1" applyBorder="1" applyAlignment="1">
      <alignment horizontal="center" vertical="center" wrapText="1"/>
    </xf>
    <xf numFmtId="9" fontId="14" fillId="0" borderId="18" xfId="0" applyNumberFormat="1" applyFont="1" applyBorder="1" applyAlignment="1">
      <alignment horizontal="center" vertical="center" wrapText="1"/>
    </xf>
    <xf numFmtId="0" fontId="15" fillId="12" borderId="18" xfId="0" applyFont="1" applyFill="1" applyBorder="1" applyAlignment="1">
      <alignment horizontal="center" vertical="center"/>
    </xf>
    <xf numFmtId="0" fontId="15" fillId="11" borderId="18" xfId="0" applyFont="1" applyFill="1" applyBorder="1" applyAlignment="1">
      <alignment horizontal="center" vertical="center"/>
    </xf>
    <xf numFmtId="9" fontId="6" fillId="0" borderId="0" xfId="0" applyNumberFormat="1" applyFont="1" applyFill="1" applyAlignment="1">
      <alignment horizontal="center" vertical="center"/>
    </xf>
    <xf numFmtId="0" fontId="17" fillId="0" borderId="6"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protection hidden="1"/>
    </xf>
    <xf numFmtId="0" fontId="6" fillId="2" borderId="22" xfId="0" applyFont="1" applyFill="1" applyBorder="1" applyAlignment="1">
      <alignment horizontal="center" vertical="center"/>
    </xf>
    <xf numFmtId="0" fontId="18" fillId="0" borderId="27"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6" fillId="2" borderId="28" xfId="0" applyFont="1" applyFill="1" applyBorder="1" applyAlignment="1">
      <alignment horizontal="center" vertical="center"/>
    </xf>
    <xf numFmtId="0" fontId="7" fillId="2" borderId="0" xfId="0" applyFont="1" applyFill="1" applyAlignment="1">
      <alignment horizontal="center" vertical="center"/>
    </xf>
    <xf numFmtId="9" fontId="6" fillId="2" borderId="0" xfId="0" applyNumberFormat="1" applyFont="1" applyFill="1" applyAlignment="1">
      <alignment horizontal="center" vertical="center"/>
    </xf>
    <xf numFmtId="0" fontId="6" fillId="0" borderId="40" xfId="0" applyFont="1" applyBorder="1" applyAlignment="1">
      <alignment horizontal="center" vertical="center"/>
    </xf>
    <xf numFmtId="0" fontId="6" fillId="2" borderId="40" xfId="0" applyFont="1" applyFill="1" applyBorder="1" applyAlignment="1">
      <alignment horizontal="center" vertical="center"/>
    </xf>
    <xf numFmtId="0" fontId="7" fillId="3"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6" fillId="2"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9" fillId="2" borderId="0" xfId="0" applyFont="1" applyFill="1" applyAlignment="1">
      <alignment horizontal="center" vertical="center"/>
    </xf>
    <xf numFmtId="0" fontId="2" fillId="4"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2" fillId="5" borderId="3" xfId="0" applyFont="1" applyFill="1" applyBorder="1" applyAlignment="1">
      <alignment horizontal="center" vertical="center"/>
    </xf>
    <xf numFmtId="9" fontId="2" fillId="5" borderId="3" xfId="0" applyNumberFormat="1" applyFont="1" applyFill="1" applyBorder="1" applyAlignment="1">
      <alignment horizontal="center" vertical="center"/>
    </xf>
    <xf numFmtId="0" fontId="2"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13" fillId="2" borderId="7"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4" fillId="0" borderId="14" xfId="0" applyFont="1" applyBorder="1" applyAlignment="1">
      <alignment horizontal="center" vertical="center" wrapText="1"/>
    </xf>
    <xf numFmtId="0" fontId="18" fillId="0" borderId="12" xfId="0" applyFont="1" applyBorder="1" applyAlignment="1">
      <alignment horizontal="center" vertical="center"/>
    </xf>
    <xf numFmtId="0" fontId="18" fillId="0" borderId="19" xfId="0" applyFont="1" applyBorder="1" applyAlignment="1">
      <alignment horizontal="center" vertical="center"/>
    </xf>
    <xf numFmtId="0" fontId="18" fillId="0" borderId="16" xfId="0" applyFont="1" applyBorder="1" applyAlignment="1">
      <alignment horizontal="center" vertical="center"/>
    </xf>
    <xf numFmtId="0" fontId="12" fillId="2" borderId="21"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43" xfId="0" applyFill="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8" fillId="0" borderId="6" xfId="0" applyFont="1"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8" fillId="0" borderId="8" xfId="0" applyFont="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4" fillId="0" borderId="14"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2" borderId="7"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6" fillId="2" borderId="25" xfId="0" applyFont="1" applyFill="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2" borderId="21" xfId="0" applyFont="1" applyFill="1" applyBorder="1" applyAlignment="1" applyProtection="1">
      <alignment horizontal="center" vertical="center" wrapText="1"/>
      <protection locked="0"/>
    </xf>
    <xf numFmtId="0" fontId="6" fillId="0" borderId="26" xfId="0" applyFont="1" applyBorder="1" applyAlignment="1">
      <alignment horizontal="center" vertical="center"/>
    </xf>
    <xf numFmtId="0" fontId="0" fillId="2" borderId="8"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6" fillId="0" borderId="27" xfId="0" applyFont="1" applyBorder="1" applyAlignment="1">
      <alignment horizontal="center" vertical="center"/>
    </xf>
    <xf numFmtId="0" fontId="0" fillId="0" borderId="0" xfId="0" applyAlignment="1">
      <alignment horizontal="center" vertical="center" wrapText="1"/>
    </xf>
    <xf numFmtId="0" fontId="6" fillId="0" borderId="28" xfId="0" applyFont="1" applyBorder="1" applyAlignment="1">
      <alignment horizontal="center" vertical="center"/>
    </xf>
    <xf numFmtId="14" fontId="14" fillId="2" borderId="7" xfId="0" applyNumberFormat="1" applyFont="1" applyFill="1" applyBorder="1" applyAlignment="1" applyProtection="1">
      <alignment horizontal="center" vertical="center" wrapText="1"/>
      <protection locked="0"/>
    </xf>
    <xf numFmtId="14" fontId="14" fillId="2" borderId="5" xfId="0" applyNumberFormat="1" applyFont="1" applyFill="1" applyBorder="1" applyAlignment="1" applyProtection="1">
      <alignment horizontal="center" vertical="center" wrapText="1"/>
      <protection locked="0"/>
    </xf>
    <xf numFmtId="0" fontId="18" fillId="2" borderId="0" xfId="0" applyFont="1" applyFill="1" applyAlignment="1">
      <alignment horizontal="center" vertical="center" wrapText="1"/>
    </xf>
    <xf numFmtId="0" fontId="14" fillId="0" borderId="4"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4" fontId="0" fillId="2" borderId="7" xfId="0" applyNumberFormat="1" applyFill="1" applyBorder="1" applyAlignment="1" applyProtection="1">
      <alignment horizontal="center" vertical="center" wrapText="1"/>
      <protection locked="0"/>
    </xf>
    <xf numFmtId="14" fontId="0" fillId="2" borderId="5" xfId="0" applyNumberForma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9" fontId="12" fillId="0" borderId="9"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9" fillId="2" borderId="33"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wrapText="1"/>
      <protection locked="0"/>
    </xf>
    <xf numFmtId="14" fontId="20" fillId="2" borderId="39" xfId="0" applyNumberFormat="1" applyFont="1" applyFill="1" applyBorder="1" applyAlignment="1">
      <alignment horizontal="center" vertical="center" wrapText="1"/>
    </xf>
    <xf numFmtId="14" fontId="20" fillId="2" borderId="0" xfId="0" applyNumberFormat="1" applyFont="1" applyFill="1" applyAlignment="1">
      <alignment horizontal="center" vertical="center" wrapText="1"/>
    </xf>
    <xf numFmtId="14" fontId="19" fillId="2" borderId="39" xfId="0" applyNumberFormat="1" applyFont="1" applyFill="1" applyBorder="1" applyAlignment="1">
      <alignment horizontal="center" vertical="center" wrapText="1"/>
    </xf>
    <xf numFmtId="14" fontId="19" fillId="2" borderId="0" xfId="0" applyNumberFormat="1" applyFont="1" applyFill="1" applyAlignment="1">
      <alignment horizontal="center" vertical="center" wrapText="1"/>
    </xf>
    <xf numFmtId="0" fontId="0" fillId="2" borderId="7"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14" fontId="14" fillId="2" borderId="6" xfId="0" applyNumberFormat="1" applyFont="1" applyFill="1" applyBorder="1" applyAlignment="1" applyProtection="1">
      <alignment horizontal="center" vertical="center" wrapText="1"/>
      <protection locked="0"/>
    </xf>
    <xf numFmtId="14" fontId="14" fillId="2" borderId="21" xfId="0" applyNumberFormat="1"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4" fontId="0" fillId="2" borderId="11" xfId="0" applyNumberFormat="1" applyFill="1" applyBorder="1" applyAlignment="1" applyProtection="1">
      <alignment horizontal="center" vertical="center" wrapText="1"/>
      <protection locked="0"/>
    </xf>
    <xf numFmtId="14" fontId="0" fillId="2" borderId="6" xfId="0" applyNumberFormat="1"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2" borderId="28" xfId="0" applyFont="1" applyFill="1" applyBorder="1" applyAlignment="1">
      <alignment horizontal="center" vertical="center"/>
    </xf>
    <xf numFmtId="14" fontId="14" fillId="2" borderId="8" xfId="0" applyNumberFormat="1" applyFont="1" applyFill="1" applyBorder="1" applyAlignment="1" applyProtection="1">
      <alignment horizontal="center" vertical="center" wrapText="1"/>
      <protection locked="0"/>
    </xf>
    <xf numFmtId="14" fontId="14" fillId="2" borderId="11" xfId="0" applyNumberFormat="1" applyFont="1" applyFill="1" applyBorder="1" applyAlignment="1" applyProtection="1">
      <alignment horizontal="center" vertical="center" wrapText="1"/>
      <protection locked="0"/>
    </xf>
    <xf numFmtId="0" fontId="23" fillId="0" borderId="0" xfId="0" applyFont="1" applyAlignment="1">
      <alignment horizontal="center" vertical="center"/>
    </xf>
    <xf numFmtId="9" fontId="6" fillId="0" borderId="0" xfId="0" applyNumberFormat="1" applyFont="1" applyAlignment="1">
      <alignment horizontal="center" vertical="center"/>
    </xf>
  </cellXfs>
  <cellStyles count="3">
    <cellStyle name="Hipervínculo" xfId="2" builtinId="8"/>
    <cellStyle name="Normal" xfId="0" builtinId="0"/>
    <cellStyle name="Porcentaje" xfId="1" builtinId="5"/>
  </cellStyles>
  <dxfs count="25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37</xdr:col>
      <xdr:colOff>612323</xdr:colOff>
      <xdr:row>0</xdr:row>
      <xdr:rowOff>163286</xdr:rowOff>
    </xdr:from>
    <xdr:to>
      <xdr:col>38</xdr:col>
      <xdr:colOff>1819278</xdr:colOff>
      <xdr:row>6</xdr:row>
      <xdr:rowOff>0</xdr:rowOff>
    </xdr:to>
    <xdr:pic>
      <xdr:nvPicPr>
        <xdr:cNvPr id="2" name="image11.png">
          <a:extLst>
            <a:ext uri="{FF2B5EF4-FFF2-40B4-BE49-F238E27FC236}">
              <a16:creationId xmlns:a16="http://schemas.microsoft.com/office/drawing/2014/main" id="{3B1B17B2-C135-48F6-9932-84BF5B7FAD55}"/>
            </a:ext>
          </a:extLst>
        </xdr:cNvPr>
        <xdr:cNvPicPr/>
      </xdr:nvPicPr>
      <xdr:blipFill>
        <a:blip xmlns:r="http://schemas.openxmlformats.org/officeDocument/2006/relationships" r:embed="rId1"/>
        <a:srcRect/>
        <a:stretch>
          <a:fillRect/>
        </a:stretch>
      </xdr:blipFill>
      <xdr:spPr>
        <a:xfrm>
          <a:off x="53082373" y="163286"/>
          <a:ext cx="2016578" cy="994349"/>
        </a:xfrm>
        <a:prstGeom prst="rect">
          <a:avLst/>
        </a:prstGeom>
        <a:ln/>
      </xdr:spPr>
    </xdr:pic>
    <xdr:clientData/>
  </xdr:twoCellAnchor>
  <xdr:twoCellAnchor editAs="oneCell">
    <xdr:from>
      <xdr:col>5</xdr:col>
      <xdr:colOff>216535</xdr:colOff>
      <xdr:row>4</xdr:row>
      <xdr:rowOff>148168</xdr:rowOff>
    </xdr:from>
    <xdr:to>
      <xdr:col>5</xdr:col>
      <xdr:colOff>1007322</xdr:colOff>
      <xdr:row>11</xdr:row>
      <xdr:rowOff>3019</xdr:rowOff>
    </xdr:to>
    <xdr:pic>
      <xdr:nvPicPr>
        <xdr:cNvPr id="3" name="Imagen 2">
          <a:hlinkClick xmlns:r="http://schemas.openxmlformats.org/officeDocument/2006/relationships" r:id="rId2"/>
          <a:extLst>
            <a:ext uri="{FF2B5EF4-FFF2-40B4-BE49-F238E27FC236}">
              <a16:creationId xmlns:a16="http://schemas.microsoft.com/office/drawing/2014/main" id="{C18E7E3A-DB31-4A76-86CB-0605089CB965}"/>
            </a:ext>
          </a:extLst>
        </xdr:cNvPr>
        <xdr:cNvPicPr>
          <a:picLocks noChangeAspect="1"/>
        </xdr:cNvPicPr>
      </xdr:nvPicPr>
      <xdr:blipFill>
        <a:blip xmlns:r="http://schemas.openxmlformats.org/officeDocument/2006/relationships" r:embed="rId3"/>
        <a:stretch>
          <a:fillRect/>
        </a:stretch>
      </xdr:blipFill>
      <xdr:spPr>
        <a:xfrm>
          <a:off x="10833735" y="903818"/>
          <a:ext cx="790787" cy="1035951"/>
        </a:xfrm>
        <a:prstGeom prst="rect">
          <a:avLst/>
        </a:prstGeom>
      </xdr:spPr>
    </xdr:pic>
    <xdr:clientData/>
  </xdr:twoCellAnchor>
  <xdr:twoCellAnchor editAs="oneCell">
    <xdr:from>
      <xdr:col>42</xdr:col>
      <xdr:colOff>1277938</xdr:colOff>
      <xdr:row>13</xdr:row>
      <xdr:rowOff>140121</xdr:rowOff>
    </xdr:from>
    <xdr:to>
      <xdr:col>42</xdr:col>
      <xdr:colOff>2905123</xdr:colOff>
      <xdr:row>15</xdr:row>
      <xdr:rowOff>51594</xdr:rowOff>
    </xdr:to>
    <xdr:pic>
      <xdr:nvPicPr>
        <xdr:cNvPr id="5" name="Imagen 4">
          <a:extLst>
            <a:ext uri="{FF2B5EF4-FFF2-40B4-BE49-F238E27FC236}">
              <a16:creationId xmlns:a16="http://schemas.microsoft.com/office/drawing/2014/main" id="{A0DF67AF-1102-0716-0436-515FCCC752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636063" y="2600746"/>
          <a:ext cx="1627185" cy="13402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LENOVO/Documents/AND%202026/RIESGOS/Monitoreo%20mapa%20de%20riesgos%20de%20gesti&#243;n%20AND%202025%20-%202%20linea%20de%20defensa.xlsx" TargetMode="External"/><Relationship Id="rId2" Type="http://schemas.openxmlformats.org/officeDocument/2006/relationships/externalLinkPath" Target="file:///C:\Users\LENOVO\Documents\AND%202026\RIESGOS\Monitoreo%20mapa%20de%20riesgos%20de%20gesti&#243;n%20AND%202025%20-%202%20linea%20de%20defensa.xlsx" TargetMode="External"/><Relationship Id="rId1" Type="http://schemas.openxmlformats.org/officeDocument/2006/relationships/externalLinkPath" Target="/Users/LENOVO/Documents/AND%202026/RIESGOS/Monitoreo%20mapa%20de%20riesgos%20de%20gesti&#243;n%20AND%202025%20-%202%20linea%20de%20defens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luisa/Downloads/Mapa%20de%20riesgos%20de%20gesti&#243;n%202025%2008.2025%20+LFQ%20(2).xlsx" TargetMode="External"/><Relationship Id="rId1" Type="http://schemas.openxmlformats.org/officeDocument/2006/relationships/externalLinkPath" Target="/Users/luisa/Downloads/Mapa%20de%20riesgos%20de%20gesti&#243;n%202025%2008.2025%20+LFQ%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luisa/OneDrive/CORPORACI&#211;N/MIPG/RIESGOS/Gesti&#243;n%20TI-%20Mapa%20de%20riesgos%20de%20gesti&#243;n%202025.xlsx" TargetMode="External"/><Relationship Id="rId1" Type="http://schemas.openxmlformats.org/officeDocument/2006/relationships/externalLinkPath" Target="/Users/luisa/OneDrive/CORPORACI&#211;N/MIPG/RIESGOS/Gesti&#243;n%20TI-%20Mapa%20de%20riesgos%20de%20gesti&#243;n%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luisa/OneDrive/CORPORACI&#211;N/MIPG/RIESGOS/Mapa%20de%20riesgos%20de%20gesti&#243;n%202025%20-SSCD.xlsx" TargetMode="External"/><Relationship Id="rId1" Type="http://schemas.openxmlformats.org/officeDocument/2006/relationships/externalLinkPath" Target="/Users/luisa/OneDrive/CORPORACI&#211;N/MIPG/RIESGOS/Mapa%20de%20riesgos%20de%20gesti&#243;n%202025%20-SSC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ICE"/>
      <sheetName val="Intructivo"/>
      <sheetName val="Tabla Impacto"/>
      <sheetName val="Tabla probabilidad"/>
      <sheetName val="Mapa final Riesgos Gestión"/>
      <sheetName val="Direccionamiento estratégico"/>
      <sheetName val="Gestión documental"/>
      <sheetName val="Gestión financiera"/>
      <sheetName val="Gestión administrativa"/>
      <sheetName val="Seguimiento, medición, evaluaci"/>
      <sheetName val="Gestión contractual"/>
      <sheetName val="Gestión jurídica"/>
      <sheetName val="Seguridad y Privacidad de la in"/>
      <sheetName val="datos"/>
      <sheetName val="Gestión de Talento Humano"/>
      <sheetName val="Prestación de Servicios Ciudada"/>
      <sheetName val="Articulación de Servicios Ciuda"/>
      <sheetName val="Gestión de Grupos de Interés"/>
      <sheetName val="Gestión de Proyectos"/>
      <sheetName val="Gestión TI"/>
      <sheetName val="Comunicación Estratégica"/>
      <sheetName val="MAPAS DE CALOR"/>
      <sheetName val="Matriz Calor Inherente (2)"/>
      <sheetName val="Matriz Calor Inherente"/>
      <sheetName val="Matriz Calor Residual"/>
      <sheetName val="Tabla Valoración controles"/>
      <sheetName val="Opciones Tratamiento"/>
      <sheetName val="Hoja1"/>
    </sheetNames>
    <sheetDataSet>
      <sheetData sheetId="0"/>
      <sheetData sheetId="1"/>
      <sheetData sheetId="2">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Tabla Impacto"/>
      <sheetName val="Tabla probabilidad"/>
      <sheetName val="Direccionamiento estratégico"/>
      <sheetName val="Gestión documental"/>
      <sheetName val="Gestión financiera"/>
      <sheetName val="Gestión administrativa"/>
      <sheetName val="Seguimiento, medición, evaluaci"/>
      <sheetName val="Gestión contractual"/>
      <sheetName val="Gestión jurídica"/>
      <sheetName val="Gestión de Talento Humano"/>
      <sheetName val="Seguridad y Privacidad de la in"/>
      <sheetName val="datos"/>
      <sheetName val="Prestación de Servicios Ciudada"/>
      <sheetName val="Articulación de Servicios Ciuda"/>
      <sheetName val="Gestión de Grupos de Interés"/>
      <sheetName val="Gestión de Proyectos"/>
      <sheetName val="Gestión TI"/>
      <sheetName val="Comunicación Estratégica"/>
      <sheetName val="MAPAS DE CALOR"/>
      <sheetName val="Intructivo"/>
      <sheetName val="Mapa final"/>
      <sheetName val="Matriz Calor Inherente"/>
      <sheetName val="Matriz Calor Residual"/>
      <sheetName val="Tabla Valoración controles"/>
      <sheetName val="Opciones Tratamiento"/>
      <sheetName val="Hoja1"/>
    </sheetNames>
    <sheetDataSet>
      <sheetData sheetId="0"/>
      <sheetData sheetId="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a Impacto"/>
      <sheetName val="INDICE"/>
      <sheetName val="Tabla probabilidad"/>
      <sheetName val="Direccionamiento estratégico"/>
      <sheetName val="Gestión documental"/>
      <sheetName val="Gestión financiera"/>
      <sheetName val="Gestión administrativa"/>
      <sheetName val="Seguimiento, medición, evaluaci"/>
      <sheetName val="Gestión contractual"/>
      <sheetName val="Gestión jurídica"/>
      <sheetName val="Seguridad y Privacidad de la in"/>
      <sheetName val="datos"/>
      <sheetName val="Prestación de Servicios Ciudada"/>
      <sheetName val="Gestión de Talento Humano"/>
      <sheetName val="Gestión de Grupos de Interés"/>
      <sheetName val="Gestión de Proyectos"/>
      <sheetName val="Gestión TI"/>
      <sheetName val="Comunicación Estratégica"/>
      <sheetName val="Articulación de Servicios Ciuda"/>
      <sheetName val="MAPAS DE CALOR"/>
      <sheetName val="Intructivo"/>
      <sheetName val="Mapa final"/>
      <sheetName val="Matriz Calor Inherente"/>
      <sheetName val="Matriz Calor Residual"/>
      <sheetName val="Tabla Valoración controles"/>
      <sheetName val="Opciones Tratamiento"/>
      <sheetName val="Hoja1"/>
    </sheetNames>
    <sheetDataSet>
      <sheetData sheetId="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a Impacto"/>
      <sheetName val="INDICE"/>
      <sheetName val="Intructivo"/>
      <sheetName val="Tabla probabilidad"/>
      <sheetName val="Direccionamiento estratégico"/>
      <sheetName val="Prestación de Servicios Ciudada"/>
      <sheetName val="Gestión de Proyectos"/>
      <sheetName val="Gestión documental"/>
      <sheetName val="Gestión financiera"/>
      <sheetName val="Gestión administrativa"/>
      <sheetName val="Seguimiento, medición, evaluaci"/>
      <sheetName val="Gestión contractual"/>
      <sheetName val="Gestión jurídica"/>
      <sheetName val="Gestión de Talento Humano"/>
      <sheetName val="Seguridad y Privacidad de la in"/>
      <sheetName val="datos"/>
      <sheetName val="Articulación de Servicios Ciuda"/>
      <sheetName val="Gestión TI (manuel ) "/>
      <sheetName val="Comunicación Estratégica"/>
      <sheetName val="MAPAS DE CALOR"/>
      <sheetName val="Mapa final"/>
      <sheetName val="Gestión de Grupos de Interés"/>
      <sheetName val="Matriz Calor Inherente"/>
      <sheetName val="Matriz Calor Residual"/>
      <sheetName val="Tabla Valoración controles"/>
      <sheetName val="Opciones Tratamiento"/>
      <sheetName val="Hoja1"/>
    </sheetNames>
    <sheetDataSet>
      <sheetData sheetId="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person displayName="Luisa Fernanda  Quintero Ramírez" id="{F9F55507-912E-43FA-8D7A-8D8E1C345119}" userId="S::luisa.quintero@and.gov.co::0c47d815-41ae-4535-8764-6650959ec13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59" dT="2025-09-16T16:46:08.37" personId="{F9F55507-912E-43FA-8D7A-8D8E1C345119}" id="{C4F09749-DE93-43DD-8BE0-837D87717688}">
    <text>se disminuye de acuerdo al plan de capacitaciones</text>
  </threadedComment>
  <threadedComment ref="D61" dT="2025-09-16T16:59:53.61" personId="{F9F55507-912E-43FA-8D7A-8D8E1C345119}" id="{E7A24A59-D995-4BF5-A634-93C04F4E19C3}">
    <text>Revisar posterior de juridica</text>
  </threadedComment>
  <threadedComment ref="G63" dT="2025-09-16T17:02:55.92" personId="{F9F55507-912E-43FA-8D7A-8D8E1C345119}" id="{331FF306-80C8-432B-8282-78C0BB257585}">
    <text xml:space="preserve">hace referncia a los cargos
</text>
  </threadedComment>
  <threadedComment ref="G63" dT="2025-09-16T17:04:42.71" personId="{F9F55507-912E-43FA-8D7A-8D8E1C345119}" id="{BA2D38BD-49A9-48F2-99BE-B6781F9377A8}" parentId="{331FF306-80C8-432B-8282-78C0BB257585}">
    <text>16 cargos de la planta del personal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F5A5-FFE4-487C-95A7-FC98341CA4C0}">
  <sheetPr>
    <tabColor rgb="FF92D050"/>
  </sheetPr>
  <dimension ref="A2:AQ166"/>
  <sheetViews>
    <sheetView tabSelected="1" topLeftCell="A15" zoomScale="55" zoomScaleNormal="55" workbookViewId="0">
      <pane xSplit="1" ySplit="3" topLeftCell="B27" activePane="bottomRight" state="frozen"/>
      <selection pane="topRight"/>
      <selection pane="bottomLeft" activeCell="A14" sqref="A14"/>
      <selection pane="bottomRight" activeCell="B15" sqref="B15:D15"/>
    </sheetView>
  </sheetViews>
  <sheetFormatPr baseColWidth="10" defaultColWidth="11.453125" defaultRowHeight="14"/>
  <cols>
    <col min="1" max="1" width="11" style="1" customWidth="1"/>
    <col min="2" max="2" width="16.81640625" style="1" customWidth="1"/>
    <col min="3" max="3" width="27.26953125" style="1" customWidth="1"/>
    <col min="4" max="4" width="38.453125" style="1" customWidth="1"/>
    <col min="5" max="5" width="58.453125" style="1" customWidth="1"/>
    <col min="6" max="6" width="28.1796875" style="1" customWidth="1"/>
    <col min="7" max="7" width="17.81640625" style="1" customWidth="1"/>
    <col min="8" max="8" width="16.453125" style="1" customWidth="1"/>
    <col min="9" max="9" width="7.81640625" style="1" bestFit="1" customWidth="1"/>
    <col min="10" max="10" width="66.453125" style="1" customWidth="1"/>
    <col min="11" max="11" width="24.7265625" style="1" customWidth="1"/>
    <col min="12" max="12" width="17.453125" style="1" customWidth="1"/>
    <col min="13" max="13" width="7.81640625" style="1" bestFit="1" customWidth="1"/>
    <col min="14" max="14" width="16" style="1" customWidth="1"/>
    <col min="15" max="15" width="5.81640625" style="1" customWidth="1"/>
    <col min="16" max="16" width="61" style="1" customWidth="1"/>
    <col min="17" max="17" width="46.453125" style="1" customWidth="1"/>
    <col min="18" max="18" width="34" style="1" customWidth="1"/>
    <col min="19" max="19" width="39.453125" style="1" customWidth="1"/>
    <col min="20" max="20" width="12.453125" style="1" customWidth="1"/>
    <col min="21" max="21" width="15.1796875" style="1" bestFit="1" customWidth="1"/>
    <col min="22" max="22" width="6.81640625" style="1" customWidth="1"/>
    <col min="23" max="23" width="5" style="1" customWidth="1"/>
    <col min="24" max="24" width="7" style="1" customWidth="1"/>
    <col min="25" max="25" width="7.1796875" style="1" customWidth="1"/>
    <col min="26" max="26" width="6.7265625" style="1" customWidth="1"/>
    <col min="27" max="27" width="7.453125" style="1" customWidth="1"/>
    <col min="28" max="28" width="7.26953125" style="397" customWidth="1"/>
    <col min="29" max="29" width="8.7265625" style="1" customWidth="1"/>
    <col min="30" max="30" width="10.453125" style="1" customWidth="1"/>
    <col min="31" max="31" width="9.7265625" style="1" customWidth="1"/>
    <col min="32" max="32" width="9.1796875" style="1" customWidth="1"/>
    <col min="33" max="33" width="8.453125" style="1" customWidth="1"/>
    <col min="34" max="34" width="7.26953125" style="1" customWidth="1"/>
    <col min="35" max="35" width="47.7265625" style="1" customWidth="1"/>
    <col min="36" max="36" width="18.453125" style="1" customWidth="1"/>
    <col min="37" max="37" width="18.81640625" style="1" customWidth="1"/>
    <col min="38" max="38" width="12.26953125" style="1" customWidth="1"/>
    <col min="39" max="39" width="62.81640625" style="1" customWidth="1"/>
    <col min="40" max="40" width="22.6328125" style="1" customWidth="1"/>
    <col min="41" max="41" width="67.453125" style="1" customWidth="1"/>
    <col min="42" max="42" width="67.7265625" style="1" customWidth="1"/>
    <col min="43" max="43" width="51.453125" style="1" customWidth="1"/>
    <col min="44" max="16384" width="11.453125" style="1"/>
  </cols>
  <sheetData>
    <row r="2" spans="1:43" ht="14.5">
      <c r="B2" s="304" t="s">
        <v>0</v>
      </c>
      <c r="C2" s="2"/>
      <c r="D2" s="2"/>
      <c r="E2" s="2"/>
      <c r="F2" s="2"/>
      <c r="G2" s="2"/>
      <c r="H2" s="2"/>
      <c r="I2" s="2"/>
      <c r="J2" s="2"/>
      <c r="K2" s="2"/>
      <c r="L2" s="2"/>
      <c r="M2" s="2"/>
      <c r="N2" s="2"/>
      <c r="O2" s="2"/>
      <c r="P2" s="2"/>
      <c r="Q2" s="2"/>
      <c r="R2" s="2"/>
      <c r="S2" s="2"/>
      <c r="T2" s="2"/>
      <c r="U2" s="2"/>
      <c r="V2" s="2"/>
      <c r="W2" s="2"/>
      <c r="X2" s="2"/>
      <c r="Y2" s="2"/>
      <c r="Z2" s="2"/>
      <c r="AA2" s="2"/>
      <c r="AB2" s="305"/>
      <c r="AC2" s="2"/>
      <c r="AD2" s="2"/>
      <c r="AE2" s="2"/>
      <c r="AF2" s="2"/>
      <c r="AG2" s="2"/>
      <c r="AH2" s="2"/>
      <c r="AI2" s="2"/>
      <c r="AJ2" s="2"/>
      <c r="AK2" s="2"/>
      <c r="AL2" s="2"/>
      <c r="AM2" s="2"/>
      <c r="AN2" s="2"/>
      <c r="AO2" s="2"/>
      <c r="AQ2" s="306"/>
    </row>
    <row r="3" spans="1:43" ht="14.5">
      <c r="B3" s="304" t="s">
        <v>1</v>
      </c>
      <c r="C3" s="2"/>
      <c r="D3" s="2"/>
      <c r="E3" s="2"/>
      <c r="F3" s="2"/>
      <c r="G3" s="2"/>
      <c r="H3" s="2"/>
      <c r="I3" s="2"/>
      <c r="J3" s="2"/>
      <c r="K3" s="2"/>
      <c r="L3" s="2"/>
      <c r="M3" s="2"/>
      <c r="N3" s="2"/>
      <c r="O3" s="2"/>
      <c r="P3" s="2"/>
      <c r="Q3" s="2"/>
      <c r="R3" s="2"/>
      <c r="S3" s="2"/>
      <c r="T3" s="2"/>
      <c r="U3" s="2"/>
      <c r="V3" s="2"/>
      <c r="W3" s="2"/>
      <c r="X3" s="2"/>
      <c r="Y3" s="2"/>
      <c r="Z3" s="2"/>
      <c r="AA3" s="2"/>
      <c r="AB3" s="305"/>
      <c r="AC3" s="2"/>
      <c r="AD3" s="2"/>
      <c r="AE3" s="2"/>
      <c r="AF3" s="2"/>
      <c r="AG3" s="2"/>
      <c r="AH3" s="2"/>
      <c r="AI3" s="2"/>
      <c r="AJ3" s="2"/>
      <c r="AK3" s="2"/>
      <c r="AL3" s="2"/>
      <c r="AM3" s="2"/>
      <c r="AN3" s="2"/>
      <c r="AO3" s="2"/>
      <c r="AQ3" s="306"/>
    </row>
    <row r="4" spans="1:43" ht="16.5" customHeight="1">
      <c r="B4" s="304" t="s">
        <v>2</v>
      </c>
      <c r="C4" s="2"/>
      <c r="D4" s="2"/>
      <c r="E4" s="2"/>
      <c r="F4" s="2"/>
      <c r="G4" s="2"/>
      <c r="H4" s="2"/>
      <c r="I4" s="2"/>
      <c r="J4" s="2"/>
      <c r="K4" s="2"/>
      <c r="L4" s="2"/>
      <c r="M4" s="2"/>
      <c r="N4" s="2"/>
      <c r="O4" s="2"/>
      <c r="P4" s="2"/>
      <c r="Q4" s="2"/>
      <c r="R4" s="2"/>
      <c r="S4" s="2"/>
      <c r="T4" s="2"/>
      <c r="U4" s="2"/>
      <c r="V4" s="2"/>
      <c r="W4" s="2"/>
      <c r="X4" s="2"/>
      <c r="Y4" s="2"/>
      <c r="Z4" s="2"/>
      <c r="AA4" s="2"/>
      <c r="AB4" s="305"/>
      <c r="AC4" s="2"/>
      <c r="AD4" s="2"/>
      <c r="AE4" s="2"/>
      <c r="AF4" s="2"/>
      <c r="AG4" s="2"/>
      <c r="AH4" s="2"/>
      <c r="AI4" s="2"/>
      <c r="AJ4" s="2"/>
      <c r="AK4" s="2"/>
      <c r="AL4" s="2"/>
      <c r="AM4" s="2"/>
      <c r="AN4" s="2"/>
      <c r="AO4" s="2"/>
      <c r="AP4" s="2"/>
      <c r="AQ4" s="307"/>
    </row>
    <row r="5" spans="1:43" ht="14.5">
      <c r="B5" s="308" t="s">
        <v>3</v>
      </c>
      <c r="C5" s="2"/>
      <c r="D5" s="2"/>
      <c r="E5" s="2"/>
      <c r="F5" s="2"/>
      <c r="G5" s="2"/>
      <c r="H5" s="2"/>
      <c r="I5" s="2"/>
      <c r="J5" s="2"/>
      <c r="K5" s="2"/>
      <c r="L5" s="2"/>
      <c r="M5" s="2"/>
      <c r="N5" s="2"/>
      <c r="O5" s="2"/>
      <c r="P5" s="2"/>
      <c r="Q5" s="2"/>
      <c r="R5" s="2"/>
      <c r="S5" s="2"/>
      <c r="T5" s="2"/>
      <c r="U5" s="2"/>
      <c r="V5" s="2"/>
      <c r="W5" s="2"/>
      <c r="X5" s="2"/>
      <c r="Y5" s="2"/>
      <c r="Z5" s="2"/>
      <c r="AA5" s="2"/>
      <c r="AB5" s="305"/>
      <c r="AC5" s="2"/>
      <c r="AD5" s="2"/>
      <c r="AE5" s="2"/>
      <c r="AF5" s="2"/>
      <c r="AG5" s="2"/>
      <c r="AH5" s="2"/>
      <c r="AI5" s="2"/>
      <c r="AJ5" s="2"/>
      <c r="AK5" s="2"/>
      <c r="AL5" s="2"/>
      <c r="AM5" s="2"/>
      <c r="AN5" s="2"/>
      <c r="AO5" s="2"/>
      <c r="AP5" s="2"/>
      <c r="AQ5" s="307"/>
    </row>
    <row r="6" spans="1:43" ht="12.75" customHeight="1">
      <c r="B6" s="2"/>
      <c r="C6" s="2"/>
      <c r="D6" s="2"/>
      <c r="E6" s="2"/>
      <c r="F6" s="2"/>
      <c r="G6" s="2"/>
      <c r="H6" s="2"/>
      <c r="I6" s="2"/>
      <c r="J6" s="2"/>
      <c r="K6" s="2"/>
      <c r="L6" s="2"/>
      <c r="M6" s="2"/>
      <c r="N6" s="2"/>
      <c r="O6" s="2"/>
      <c r="P6" s="2"/>
      <c r="Q6" s="2"/>
      <c r="R6" s="2"/>
      <c r="S6" s="2"/>
      <c r="T6" s="2"/>
      <c r="U6" s="2"/>
      <c r="V6" s="2"/>
      <c r="W6" s="2"/>
      <c r="X6" s="2"/>
      <c r="Y6" s="2"/>
      <c r="Z6" s="2"/>
      <c r="AA6" s="2"/>
      <c r="AB6" s="305"/>
      <c r="AC6" s="2"/>
      <c r="AD6" s="2"/>
      <c r="AE6" s="2"/>
      <c r="AF6" s="2"/>
      <c r="AG6" s="2"/>
      <c r="AH6" s="2"/>
      <c r="AI6" s="2"/>
      <c r="AJ6" s="2"/>
      <c r="AK6" s="2"/>
      <c r="AL6" s="2"/>
      <c r="AM6" s="2"/>
      <c r="AN6" s="2"/>
      <c r="AO6" s="2"/>
      <c r="AP6" s="2"/>
      <c r="AQ6" s="307"/>
    </row>
    <row r="7" spans="1:43" ht="13.5" hidden="1" customHeight="1">
      <c r="B7" s="2"/>
      <c r="C7" s="2"/>
      <c r="D7" s="2"/>
      <c r="E7" s="2"/>
      <c r="F7" s="2"/>
      <c r="G7" s="2"/>
      <c r="H7" s="2"/>
      <c r="I7" s="2"/>
      <c r="J7" s="2"/>
      <c r="K7" s="2"/>
      <c r="L7" s="2"/>
      <c r="M7" s="2"/>
      <c r="N7" s="2"/>
      <c r="O7" s="2"/>
      <c r="P7" s="2"/>
      <c r="Q7" s="2"/>
      <c r="R7" s="2"/>
      <c r="S7" s="2"/>
      <c r="T7" s="2"/>
      <c r="U7" s="2"/>
      <c r="V7" s="2"/>
      <c r="W7" s="2"/>
      <c r="X7" s="2"/>
      <c r="Y7" s="2"/>
      <c r="Z7" s="2"/>
      <c r="AA7" s="2"/>
      <c r="AB7" s="305"/>
      <c r="AC7" s="2"/>
      <c r="AD7" s="2"/>
      <c r="AE7" s="2"/>
      <c r="AF7" s="2"/>
      <c r="AG7" s="2"/>
      <c r="AH7" s="2"/>
      <c r="AI7" s="2"/>
      <c r="AJ7" s="2"/>
      <c r="AK7" s="2"/>
      <c r="AL7" s="2"/>
      <c r="AM7" s="2"/>
      <c r="AN7" s="2"/>
      <c r="AO7" s="2"/>
      <c r="AP7" s="2"/>
      <c r="AQ7" s="307"/>
    </row>
    <row r="8" spans="1:43" ht="8.25" customHeight="1">
      <c r="B8" s="2"/>
      <c r="C8" s="309"/>
      <c r="D8" s="309"/>
      <c r="E8" s="309"/>
      <c r="F8" s="309"/>
      <c r="G8" s="309"/>
      <c r="H8" s="309"/>
      <c r="I8" s="309"/>
      <c r="J8" s="309"/>
      <c r="K8" s="309"/>
      <c r="L8" s="309"/>
      <c r="M8" s="309"/>
      <c r="N8" s="309"/>
      <c r="O8" s="310"/>
      <c r="P8" s="310"/>
      <c r="Q8" s="310"/>
      <c r="R8" s="310"/>
      <c r="S8" s="310"/>
      <c r="T8" s="310"/>
      <c r="U8" s="310"/>
      <c r="V8" s="2"/>
      <c r="W8" s="2"/>
      <c r="X8" s="2"/>
      <c r="Y8" s="2"/>
      <c r="Z8" s="2"/>
      <c r="AA8" s="2"/>
      <c r="AB8" s="305"/>
      <c r="AC8" s="2"/>
      <c r="AD8" s="2"/>
      <c r="AE8" s="2"/>
      <c r="AF8" s="2"/>
      <c r="AG8" s="2"/>
      <c r="AH8" s="2"/>
      <c r="AI8" s="2"/>
      <c r="AJ8" s="2"/>
      <c r="AK8" s="2"/>
      <c r="AL8" s="2"/>
      <c r="AM8" s="2"/>
      <c r="AN8" s="2"/>
      <c r="AO8" s="2"/>
      <c r="AP8" s="2"/>
      <c r="AQ8" s="307"/>
    </row>
    <row r="9" spans="1:43" ht="16.5" customHeight="1">
      <c r="B9" s="304" t="s">
        <v>362</v>
      </c>
      <c r="C9" s="311"/>
      <c r="D9" s="311"/>
      <c r="E9" s="311"/>
      <c r="F9" s="311"/>
      <c r="G9" s="311"/>
      <c r="H9" s="311"/>
      <c r="I9" s="311"/>
      <c r="J9" s="311"/>
      <c r="K9" s="311"/>
      <c r="L9" s="311"/>
      <c r="M9" s="311"/>
      <c r="N9" s="311"/>
      <c r="O9" s="2"/>
      <c r="P9" s="2"/>
      <c r="Q9" s="2"/>
      <c r="R9" s="2"/>
      <c r="S9" s="2"/>
      <c r="T9" s="2"/>
      <c r="U9" s="2"/>
      <c r="V9" s="2"/>
      <c r="W9" s="2"/>
      <c r="X9" s="2"/>
      <c r="Y9" s="2"/>
      <c r="Z9" s="2"/>
      <c r="AA9" s="2"/>
      <c r="AB9" s="305"/>
      <c r="AC9" s="2"/>
      <c r="AD9" s="2"/>
      <c r="AE9" s="2"/>
      <c r="AF9" s="2"/>
      <c r="AG9" s="2"/>
      <c r="AH9" s="2"/>
      <c r="AI9" s="2"/>
      <c r="AJ9" s="2"/>
      <c r="AK9" s="2"/>
      <c r="AL9" s="2"/>
      <c r="AM9" s="2"/>
      <c r="AN9" s="2"/>
      <c r="AO9" s="2"/>
      <c r="AP9" s="2"/>
      <c r="AQ9" s="307"/>
    </row>
    <row r="10" spans="1:43" ht="16.5" customHeight="1">
      <c r="A10" s="304"/>
      <c r="B10" s="312"/>
      <c r="C10" s="311"/>
      <c r="D10" s="311"/>
      <c r="E10" s="311"/>
      <c r="F10" s="311"/>
      <c r="G10" s="311"/>
      <c r="H10" s="311"/>
      <c r="I10" s="311"/>
      <c r="J10" s="311"/>
      <c r="K10" s="311"/>
      <c r="L10" s="311"/>
      <c r="M10" s="311"/>
      <c r="N10" s="311"/>
      <c r="O10" s="2"/>
      <c r="P10" s="2"/>
      <c r="Q10" s="2"/>
      <c r="R10" s="2"/>
      <c r="S10" s="2"/>
      <c r="T10" s="2"/>
      <c r="U10" s="2"/>
      <c r="V10" s="2"/>
      <c r="W10" s="2"/>
      <c r="X10" s="2"/>
      <c r="Y10" s="2"/>
      <c r="Z10" s="2"/>
      <c r="AA10" s="2"/>
      <c r="AB10" s="305"/>
      <c r="AC10" s="2"/>
      <c r="AD10" s="2"/>
      <c r="AE10" s="2"/>
      <c r="AF10" s="2"/>
      <c r="AG10" s="2"/>
      <c r="AH10" s="2"/>
      <c r="AI10" s="2"/>
      <c r="AJ10" s="2"/>
      <c r="AK10" s="2"/>
      <c r="AL10" s="2"/>
      <c r="AM10" s="2"/>
      <c r="AN10" s="2"/>
      <c r="AO10" s="2"/>
      <c r="AP10" s="2"/>
      <c r="AQ10" s="307"/>
    </row>
    <row r="11" spans="1:43" ht="27" customHeight="1">
      <c r="A11" s="313" t="s">
        <v>4</v>
      </c>
      <c r="B11" s="314" t="s">
        <v>5</v>
      </c>
      <c r="C11" s="313" t="s">
        <v>6</v>
      </c>
      <c r="D11" s="315" t="s">
        <v>7</v>
      </c>
      <c r="E11" s="315"/>
      <c r="F11" s="311"/>
      <c r="G11" s="311"/>
      <c r="H11" s="311"/>
      <c r="I11" s="311"/>
      <c r="J11" s="311"/>
      <c r="K11" s="311"/>
      <c r="L11" s="311"/>
      <c r="M11" s="311"/>
      <c r="N11" s="311"/>
      <c r="O11" s="2"/>
      <c r="P11" s="2"/>
      <c r="Q11" s="2"/>
      <c r="R11" s="2"/>
      <c r="S11" s="2"/>
      <c r="T11" s="2"/>
      <c r="U11" s="2"/>
      <c r="V11" s="2"/>
      <c r="W11" s="2"/>
      <c r="X11" s="2"/>
      <c r="Y11" s="2"/>
      <c r="Z11" s="2"/>
      <c r="AA11" s="2"/>
      <c r="AB11" s="305"/>
      <c r="AC11" s="2"/>
      <c r="AD11" s="2"/>
      <c r="AE11" s="2"/>
      <c r="AF11" s="2"/>
      <c r="AG11" s="2"/>
      <c r="AH11" s="2"/>
      <c r="AI11" s="2"/>
      <c r="AJ11" s="2"/>
      <c r="AK11" s="2"/>
      <c r="AL11" s="2"/>
      <c r="AM11" s="2"/>
      <c r="AN11" s="2"/>
      <c r="AO11" s="2"/>
      <c r="AP11" s="2"/>
      <c r="AQ11" s="307"/>
    </row>
    <row r="12" spans="1:43" ht="30" customHeight="1">
      <c r="A12" s="234"/>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
      <c r="AQ12" s="307"/>
    </row>
    <row r="13" spans="1:43" ht="10.5" customHeight="1">
      <c r="A13" s="316"/>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7"/>
      <c r="AC13" s="316"/>
      <c r="AD13" s="316"/>
      <c r="AE13" s="316"/>
      <c r="AF13" s="316"/>
      <c r="AG13" s="316"/>
      <c r="AH13" s="316"/>
      <c r="AI13" s="316"/>
      <c r="AJ13" s="316"/>
      <c r="AK13" s="316"/>
      <c r="AL13" s="316"/>
      <c r="AM13" s="316"/>
      <c r="AN13" s="316"/>
      <c r="AO13" s="316"/>
      <c r="AP13" s="2"/>
      <c r="AQ13" s="307"/>
    </row>
    <row r="14" spans="1:43" ht="14.5">
      <c r="A14" s="235"/>
      <c r="B14" s="235"/>
      <c r="C14" s="235"/>
      <c r="D14" s="235"/>
      <c r="E14" s="235"/>
      <c r="F14" s="235"/>
      <c r="G14" s="236"/>
      <c r="H14" s="237" t="s">
        <v>8</v>
      </c>
      <c r="I14" s="238"/>
      <c r="J14" s="238"/>
      <c r="K14" s="238"/>
      <c r="L14" s="238"/>
      <c r="M14" s="238"/>
      <c r="N14" s="239"/>
      <c r="O14" s="240" t="s">
        <v>9</v>
      </c>
      <c r="P14" s="235"/>
      <c r="Q14" s="235"/>
      <c r="R14" s="235"/>
      <c r="S14" s="235"/>
      <c r="T14" s="235"/>
      <c r="U14" s="235"/>
      <c r="V14" s="235"/>
      <c r="W14" s="235"/>
      <c r="X14" s="235"/>
      <c r="Y14" s="235"/>
      <c r="Z14" s="235"/>
      <c r="AA14" s="236"/>
      <c r="AB14" s="237" t="s">
        <v>10</v>
      </c>
      <c r="AC14" s="238"/>
      <c r="AD14" s="238"/>
      <c r="AE14" s="238"/>
      <c r="AF14" s="238"/>
      <c r="AG14" s="238"/>
      <c r="AH14" s="239"/>
      <c r="AI14" s="240" t="s">
        <v>11</v>
      </c>
      <c r="AJ14" s="235"/>
      <c r="AK14" s="235"/>
      <c r="AL14" s="235"/>
      <c r="AM14" s="235"/>
      <c r="AN14" s="235"/>
      <c r="AO14" s="235"/>
      <c r="AP14" s="2"/>
      <c r="AQ14" s="307"/>
    </row>
    <row r="15" spans="1:43" ht="98.25" customHeight="1">
      <c r="A15" s="318"/>
      <c r="B15" s="319" t="s">
        <v>447</v>
      </c>
      <c r="C15" s="320"/>
      <c r="D15" s="320"/>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2"/>
    </row>
    <row r="16" spans="1:43" ht="44.25" customHeight="1">
      <c r="A16" s="229" t="s">
        <v>12</v>
      </c>
      <c r="B16" s="231" t="s">
        <v>13</v>
      </c>
      <c r="C16" s="207" t="s">
        <v>14</v>
      </c>
      <c r="D16" s="207" t="s">
        <v>15</v>
      </c>
      <c r="E16" s="231" t="s">
        <v>16</v>
      </c>
      <c r="F16" s="228" t="s">
        <v>17</v>
      </c>
      <c r="G16" s="207" t="s">
        <v>18</v>
      </c>
      <c r="H16" s="214" t="s">
        <v>19</v>
      </c>
      <c r="I16" s="226" t="s">
        <v>20</v>
      </c>
      <c r="J16" s="214" t="s">
        <v>21</v>
      </c>
      <c r="K16" s="216" t="s">
        <v>22</v>
      </c>
      <c r="L16" s="218" t="s">
        <v>23</v>
      </c>
      <c r="M16" s="226" t="s">
        <v>20</v>
      </c>
      <c r="N16" s="217" t="s">
        <v>24</v>
      </c>
      <c r="O16" s="227" t="s">
        <v>25</v>
      </c>
      <c r="P16" s="207" t="s">
        <v>26</v>
      </c>
      <c r="Q16" s="92"/>
      <c r="R16" s="92"/>
      <c r="S16" s="92"/>
      <c r="T16" s="92"/>
      <c r="U16" s="228" t="s">
        <v>27</v>
      </c>
      <c r="V16" s="207" t="s">
        <v>28</v>
      </c>
      <c r="W16" s="207"/>
      <c r="X16" s="207"/>
      <c r="Y16" s="207"/>
      <c r="Z16" s="207"/>
      <c r="AA16" s="207"/>
      <c r="AB16" s="222" t="s">
        <v>29</v>
      </c>
      <c r="AC16" s="224" t="s">
        <v>30</v>
      </c>
      <c r="AD16" s="224" t="s">
        <v>20</v>
      </c>
      <c r="AE16" s="224" t="s">
        <v>31</v>
      </c>
      <c r="AF16" s="224" t="s">
        <v>20</v>
      </c>
      <c r="AG16" s="224" t="s">
        <v>32</v>
      </c>
      <c r="AH16" s="220" t="s">
        <v>33</v>
      </c>
      <c r="AI16" s="207" t="s">
        <v>11</v>
      </c>
      <c r="AJ16" s="207" t="s">
        <v>34</v>
      </c>
      <c r="AK16" s="207" t="s">
        <v>35</v>
      </c>
      <c r="AL16" s="207" t="s">
        <v>339</v>
      </c>
      <c r="AM16" s="207" t="s">
        <v>36</v>
      </c>
      <c r="AN16" s="228" t="s">
        <v>49</v>
      </c>
      <c r="AO16" s="207" t="s">
        <v>37</v>
      </c>
      <c r="AP16" s="207" t="s">
        <v>38</v>
      </c>
      <c r="AQ16" s="210" t="s">
        <v>39</v>
      </c>
    </row>
    <row r="17" spans="1:43" s="91" customFormat="1" ht="33.75" customHeight="1">
      <c r="A17" s="230"/>
      <c r="B17" s="232"/>
      <c r="C17" s="208"/>
      <c r="D17" s="208"/>
      <c r="E17" s="232"/>
      <c r="F17" s="233"/>
      <c r="G17" s="208"/>
      <c r="H17" s="215"/>
      <c r="I17" s="219"/>
      <c r="J17" s="215"/>
      <c r="K17" s="217"/>
      <c r="L17" s="219"/>
      <c r="M17" s="219"/>
      <c r="N17" s="208"/>
      <c r="O17" s="221"/>
      <c r="P17" s="208"/>
      <c r="Q17" s="3" t="s">
        <v>40</v>
      </c>
      <c r="R17" s="3" t="s">
        <v>41</v>
      </c>
      <c r="S17" s="3" t="s">
        <v>42</v>
      </c>
      <c r="T17" s="3" t="s">
        <v>43</v>
      </c>
      <c r="U17" s="207"/>
      <c r="V17" s="4" t="s">
        <v>44</v>
      </c>
      <c r="W17" s="4" t="s">
        <v>45</v>
      </c>
      <c r="X17" s="4" t="s">
        <v>46</v>
      </c>
      <c r="Y17" s="4" t="s">
        <v>47</v>
      </c>
      <c r="Z17" s="4" t="s">
        <v>48</v>
      </c>
      <c r="AA17" s="4" t="s">
        <v>49</v>
      </c>
      <c r="AB17" s="223"/>
      <c r="AC17" s="225"/>
      <c r="AD17" s="225"/>
      <c r="AE17" s="225"/>
      <c r="AF17" s="225"/>
      <c r="AG17" s="225"/>
      <c r="AH17" s="221"/>
      <c r="AI17" s="213"/>
      <c r="AJ17" s="213"/>
      <c r="AK17" s="213"/>
      <c r="AL17" s="208"/>
      <c r="AM17" s="208"/>
      <c r="AN17" s="207"/>
      <c r="AO17" s="208"/>
      <c r="AP17" s="209"/>
      <c r="AQ17" s="211"/>
    </row>
    <row r="18" spans="1:43" ht="111" customHeight="1">
      <c r="A18" s="5" t="s">
        <v>50</v>
      </c>
      <c r="B18" s="6" t="s">
        <v>51</v>
      </c>
      <c r="C18" s="6" t="s">
        <v>52</v>
      </c>
      <c r="D18" s="6" t="s">
        <v>53</v>
      </c>
      <c r="E18" s="7" t="s">
        <v>363</v>
      </c>
      <c r="F18" s="6" t="s">
        <v>358</v>
      </c>
      <c r="G18" s="8">
        <v>4</v>
      </c>
      <c r="H18" s="9" t="str">
        <f>IF(G18&lt;=0,"",IF(G18&lt;=2,"Muy Baja",IF(G18&lt;=24,"Baja",IF(G18&lt;=500,"Media",IF(G18&lt;=5000,"Alta","Muy Alta")))))</f>
        <v>Baja</v>
      </c>
      <c r="I18" s="10">
        <f>IF(H18="","",IF(H18="Muy Baja",0.2,IF(H18="Baja",0.4,IF(H18="Media",0.6,IF(H18="Alta",0.8,IF(H18="Muy Alta",1,))))))</f>
        <v>0.4</v>
      </c>
      <c r="J18" s="111" t="s">
        <v>54</v>
      </c>
      <c r="K18" s="10"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9" t="str">
        <f>IF(OR(K18='[1]Tabla Impacto'!$C$11,K18='[1]Tabla Impacto'!$D$11),"Leve",IF(OR(K18='[1]Tabla Impacto'!$C$12,K18='[1]Tabla Impacto'!$D$12),"Menor",IF(OR(K18='[1]Tabla Impacto'!$C$13,K18='[1]Tabla Impacto'!$D$13),"Moderado",IF(OR(K18='[1]Tabla Impacto'!$C$14,K18='[1]Tabla Impacto'!$D$14),"Mayor",IF(OR(K18='[1]Tabla Impacto'!$C$15,K18='[1]Tabla Impacto'!$D$15),"Catastrófico","")))))</f>
        <v>Moderado</v>
      </c>
      <c r="M18" s="10">
        <f>IF(L18="","",IF(L18="Leve",0.2,IF(L18="Menor",0.4,IF(L18="Moderado",0.6,IF(L18="Mayor",0.8,IF(L18="Catastrófico",1,))))))</f>
        <v>0.6</v>
      </c>
      <c r="N18" s="1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2">
        <v>1</v>
      </c>
      <c r="P18" s="13" t="s">
        <v>55</v>
      </c>
      <c r="Q18" s="13" t="s">
        <v>364</v>
      </c>
      <c r="R18" s="321" t="s">
        <v>365</v>
      </c>
      <c r="S18" s="13" t="s">
        <v>56</v>
      </c>
      <c r="T18" s="13" t="s">
        <v>57</v>
      </c>
      <c r="U18" s="14" t="str">
        <f>IF(OR(V18="Preventivo",V18="Detectivo"),"Probabilidad",IF(V18="Correctivo","Impacto",""))</f>
        <v>Probabilidad</v>
      </c>
      <c r="V18" s="15" t="s">
        <v>58</v>
      </c>
      <c r="W18" s="15" t="s">
        <v>59</v>
      </c>
      <c r="X18" s="16">
        <v>0.4</v>
      </c>
      <c r="Y18" s="15" t="s">
        <v>60</v>
      </c>
      <c r="Z18" s="15" t="s">
        <v>61</v>
      </c>
      <c r="AA18" s="15" t="s">
        <v>62</v>
      </c>
      <c r="AB18" s="17">
        <f>IFERROR(IF(U18="Probabilidad",(I18-(+I18*X18)),IF(U18="Impacto",I18,"")),"")</f>
        <v>0.24</v>
      </c>
      <c r="AC18" s="18" t="str">
        <f>IFERROR(IF(AB18="","",IF(AB18&lt;=0.2,"Muy Baja",IF(AB18&lt;=0.4,"Baja",IF(AB18&lt;=0.6,"Media",IF(AB18&lt;=0.8,"Alta","Muy Alta"))))),"")</f>
        <v>Baja</v>
      </c>
      <c r="AD18" s="19">
        <v>0.24</v>
      </c>
      <c r="AE18" s="18" t="str">
        <f>IFERROR(IF(AF18="","",IF(AF18&lt;=0.2,"Leve",IF(AF18&lt;=0.4,"Menor",IF(AF18&lt;=0.6,"Moderado",IF(AF18&lt;=0.8,"Mayor","Catastrófico"))))),"")</f>
        <v>Moderado</v>
      </c>
      <c r="AF18" s="19">
        <f>IFERROR(IF(U18="Impacto",(M18-(+M18*X18)),IF(U18="Probabilidad",M18,"")),"")</f>
        <v>0.6</v>
      </c>
      <c r="AG18" s="20" t="str">
        <f>IFERROR(IF(OR(AND(AC18="Muy Baja",AE18="Leve"),AND(AC18="Muy Baja",AE18="Menor"),AND(AC18="Baja",AE18="Leve")),"Bajo",IF(OR(AND(AC18="Muy baja",AE18="Moderado"),AND(AC18="Baja",AE18="Menor"),AND(AC18="Baja",AE18="Moderado"),AND(AC18="Media",AE18="Leve"),AND(AC18="Media",AE18="Menor"),AND(AC18="Media",AE18="Moderado"),AND(AC18="Alta",AE18="Leve"),AND(AC18="Alta",AE18="Menor")),"Moderado",IF(OR(AND(AC18="Muy Baja",AE18="Mayor"),AND(AC18="Baja",AE18="Mayor"),AND(AC18="Media",AE18="Mayor"),AND(AC18="Alta",AE18="Moderado"),AND(AC18="Alta",AE18="Mayor"),AND(AC18="Muy Alta",AE18="Leve"),AND(AC18="Muy Alta",AE18="Menor"),AND(AC18="Muy Alta",AE18="Moderado"),AND(AC18="Muy Alta",AE18="Mayor")),"Alto",IF(OR(AND(AC18="Muy Baja",AE18="Catastrófico"),AND(AC18="Baja",AE18="Catastrófico"),AND(AC18="Media",AE18="Catastrófico"),AND(AC18="Alta",AE18="Catastrófico"),AND(AC18="Muy Alta",AE18="Catastrófico")),"Extremo","")))),"")</f>
        <v>Moderado</v>
      </c>
      <c r="AH18" s="21" t="s">
        <v>63</v>
      </c>
      <c r="AI18" s="13" t="s">
        <v>64</v>
      </c>
      <c r="AJ18" s="13" t="s">
        <v>65</v>
      </c>
      <c r="AK18" s="22">
        <v>46082</v>
      </c>
      <c r="AL18" s="22">
        <v>46387</v>
      </c>
      <c r="AM18" s="53"/>
      <c r="AN18" s="322"/>
      <c r="AO18" s="23"/>
      <c r="AP18" s="212"/>
      <c r="AQ18" s="23"/>
    </row>
    <row r="19" spans="1:43" ht="150" customHeight="1">
      <c r="A19" s="5" t="s">
        <v>66</v>
      </c>
      <c r="B19" s="5" t="s">
        <v>51</v>
      </c>
      <c r="C19" s="24" t="s">
        <v>67</v>
      </c>
      <c r="D19" s="24" t="s">
        <v>68</v>
      </c>
      <c r="E19" s="7" t="s">
        <v>366</v>
      </c>
      <c r="F19" s="6" t="s">
        <v>358</v>
      </c>
      <c r="G19" s="8">
        <v>2</v>
      </c>
      <c r="H19" s="9" t="str">
        <f>IF(G19&lt;=0,"",IF(G19&lt;=2,"Muy Baja",IF(G19&lt;=24,"Baja",IF(G19&lt;=500,"Media",IF(G19&lt;=5000,"Alta","Muy Alta")))))</f>
        <v>Muy Baja</v>
      </c>
      <c r="I19" s="10">
        <f>IF(H19="","",IF(H19="Muy Baja",0.2,IF(H19="Baja",0.4,IF(H19="Media",0.6,IF(H19="Alta",0.8,IF(H19="Muy Alta",1,))))))</f>
        <v>0.2</v>
      </c>
      <c r="J19" s="111" t="s">
        <v>69</v>
      </c>
      <c r="K19" s="10" t="str">
        <f>IF(NOT(ISERROR(MATCH(J19,'[1]Tabla Impacto'!$B$221:$B$223,0))),'[1]Tabla Impacto'!$F$223&amp;"Por favor no seleccionar los criterios de impacto(Afectación Económica o presupuestal y Pérdida Reputacional)",J19)</f>
        <v xml:space="preserve">     El riesgo afecta la imagen de alguna área de la organización</v>
      </c>
      <c r="L19" s="9" t="str">
        <f>IF(OR(K19='[1]Tabla Impacto'!$C$11,K19='[1]Tabla Impacto'!$D$11),"Leve",IF(OR(K19='[1]Tabla Impacto'!$C$12,K19='[1]Tabla Impacto'!$D$12),"Menor",IF(OR(K19='[1]Tabla Impacto'!$C$13,K19='[1]Tabla Impacto'!$D$13),"Moderado",IF(OR(K19='[1]Tabla Impacto'!$C$14,K19='[1]Tabla Impacto'!$D$14),"Mayor",IF(OR(K19='[1]Tabla Impacto'!$C$15,K19='[1]Tabla Impacto'!$D$15),"Catastrófico","")))))</f>
        <v>Leve</v>
      </c>
      <c r="M19" s="10">
        <f>IF(L19="","",IF(L19="Leve",0.2,IF(L19="Menor",0.4,IF(L19="Moderado",0.6,IF(L19="Mayor",0.8,IF(L19="Catastrófico",1,))))))</f>
        <v>0.2</v>
      </c>
      <c r="N19" s="11"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Bajo</v>
      </c>
      <c r="O19" s="12">
        <v>1</v>
      </c>
      <c r="P19" s="13" t="s">
        <v>70</v>
      </c>
      <c r="Q19" s="25" t="s">
        <v>71</v>
      </c>
      <c r="R19" s="25" t="s">
        <v>72</v>
      </c>
      <c r="S19" s="25" t="s">
        <v>73</v>
      </c>
      <c r="T19" s="25" t="s">
        <v>74</v>
      </c>
      <c r="U19" s="26" t="str">
        <f>IF(OR(V19="Preventivo",V19="Detectivo"),"Probabilidad",IF(V19="Correctivo","Impacto",""))</f>
        <v>Probabilidad</v>
      </c>
      <c r="V19" s="21" t="s">
        <v>58</v>
      </c>
      <c r="W19" s="21" t="s">
        <v>59</v>
      </c>
      <c r="X19" s="27" t="str">
        <f>IF(AND(V19="Preventivo",W19="Automático"),"50%",IF(AND(V19="Preventivo",W19="Manual"),"40%",IF(AND(V19="Detectivo",W19="Automático"),"40%",IF(AND(V19="Detectivo",W19="Manual"),"30%",IF(AND(V19="Correctivo",W19="Automático"),"35%",IF(AND(V19="Correctivo",W19="Manual"),"25%",""))))))</f>
        <v>40%</v>
      </c>
      <c r="Y19" s="21" t="s">
        <v>60</v>
      </c>
      <c r="Z19" s="28" t="s">
        <v>61</v>
      </c>
      <c r="AA19" s="21" t="s">
        <v>62</v>
      </c>
      <c r="AB19" s="29">
        <f>IFERROR(IF(U19="Probabilidad",(I19-(+I19*X19)),IF(U19="Impacto",I19,"")),"")</f>
        <v>0.12</v>
      </c>
      <c r="AC19" s="30" t="str">
        <f>IFERROR(IF(AB19="","",IF(AB19&lt;=0.2,"Muy Baja",IF(AB19&lt;=0.4,"Baja",IF(AB19&lt;=0.6,"Media",IF(AB19&lt;=0.8,"Alta","Muy Alta"))))),"")</f>
        <v>Muy Baja</v>
      </c>
      <c r="AD19" s="27">
        <f>+AB19</f>
        <v>0.12</v>
      </c>
      <c r="AE19" s="30" t="str">
        <f>IFERROR(IF(AF19="","",IF(AF19&lt;=0.2,"Leve",IF(AF19&lt;=0.4,"Menor",IF(AF19&lt;=0.6,"Moderado",IF(AF19&lt;=0.8,"Mayor","Catastrófico"))))),"")</f>
        <v>Leve</v>
      </c>
      <c r="AF19" s="27">
        <f>IFERROR(IF(U19="Impacto",(M19-(+M19*X19)),IF(U19="Probabilidad",M19,"")),"")</f>
        <v>0.2</v>
      </c>
      <c r="AG19" s="31" t="str">
        <f>IFERROR(IF(OR(AND(AC19="Muy Baja",AE19="Leve"),AND(AC19="Muy Baja",AE19="Menor"),AND(AC19="Baja",AE19="Leve")),"Bajo",IF(OR(AND(AC19="Muy baja",AE19="Moderado"),AND(AC19="Baja",AE19="Menor"),AND(AC19="Baja",AE19="Moderado"),AND(AC19="Media",AE19="Leve"),AND(AC19="Media",AE19="Menor"),AND(AC19="Media",AE19="Moderado"),AND(AC19="Alta",AE19="Leve"),AND(AC19="Alta",AE19="Menor")),"Moderado",IF(OR(AND(AC19="Muy Baja",AE19="Mayor"),AND(AC19="Baja",AE19="Mayor"),AND(AC19="Media",AE19="Mayor"),AND(AC19="Alta",AE19="Moderado"),AND(AC19="Alta",AE19="Mayor"),AND(AC19="Muy Alta",AE19="Leve"),AND(AC19="Muy Alta",AE19="Menor"),AND(AC19="Muy Alta",AE19="Moderado"),AND(AC19="Muy Alta",AE19="Mayor")),"Alto",IF(OR(AND(AC19="Muy Baja",AE19="Catastrófico"),AND(AC19="Baja",AE19="Catastrófico"),AND(AC19="Media",AE19="Catastrófico"),AND(AC19="Alta",AE19="Catastrófico"),AND(AC19="Muy Alta",AE19="Catastrófico")),"Extremo","")))),"")</f>
        <v>Bajo</v>
      </c>
      <c r="AH19" s="32" t="s">
        <v>63</v>
      </c>
      <c r="AI19" s="13" t="s">
        <v>367</v>
      </c>
      <c r="AJ19" s="13" t="s">
        <v>75</v>
      </c>
      <c r="AK19" s="22">
        <v>46054</v>
      </c>
      <c r="AL19" s="22">
        <v>46081</v>
      </c>
      <c r="AM19" s="53"/>
      <c r="AN19" s="322"/>
      <c r="AO19" s="23"/>
      <c r="AP19" s="206"/>
      <c r="AQ19" s="23"/>
    </row>
    <row r="20" spans="1:43" ht="122.25" customHeight="1">
      <c r="A20" s="33" t="s">
        <v>76</v>
      </c>
      <c r="B20" s="43" t="s">
        <v>51</v>
      </c>
      <c r="C20" s="43" t="s">
        <v>368</v>
      </c>
      <c r="D20" s="43" t="s">
        <v>77</v>
      </c>
      <c r="E20" s="7" t="s">
        <v>78</v>
      </c>
      <c r="F20" s="34" t="s">
        <v>358</v>
      </c>
      <c r="G20" s="7">
        <v>8</v>
      </c>
      <c r="H20" s="93" t="s">
        <v>79</v>
      </c>
      <c r="I20" s="35">
        <v>0.4</v>
      </c>
      <c r="J20" s="43" t="s">
        <v>69</v>
      </c>
      <c r="K20" s="43" t="s">
        <v>69</v>
      </c>
      <c r="L20" s="36" t="s">
        <v>80</v>
      </c>
      <c r="M20" s="35">
        <v>0.2</v>
      </c>
      <c r="N20" s="94" t="s">
        <v>81</v>
      </c>
      <c r="O20" s="37">
        <v>1</v>
      </c>
      <c r="P20" s="323" t="s">
        <v>369</v>
      </c>
      <c r="Q20" s="324" t="s">
        <v>370</v>
      </c>
      <c r="R20" s="325" t="s">
        <v>82</v>
      </c>
      <c r="S20" s="326" t="s">
        <v>83</v>
      </c>
      <c r="T20" s="38" t="s">
        <v>84</v>
      </c>
      <c r="U20" s="37" t="s">
        <v>85</v>
      </c>
      <c r="V20" s="39" t="s">
        <v>58</v>
      </c>
      <c r="W20" s="40" t="s">
        <v>59</v>
      </c>
      <c r="X20" s="41">
        <v>0.4</v>
      </c>
      <c r="Y20" s="40" t="s">
        <v>60</v>
      </c>
      <c r="Z20" s="40" t="s">
        <v>61</v>
      </c>
      <c r="AA20" s="40" t="s">
        <v>62</v>
      </c>
      <c r="AB20" s="41">
        <v>0.24</v>
      </c>
      <c r="AC20" s="95" t="s">
        <v>79</v>
      </c>
      <c r="AD20" s="41">
        <v>0.24</v>
      </c>
      <c r="AE20" s="42" t="s">
        <v>80</v>
      </c>
      <c r="AF20" s="41">
        <v>0.2</v>
      </c>
      <c r="AG20" s="96" t="s">
        <v>81</v>
      </c>
      <c r="AH20" s="40" t="s">
        <v>63</v>
      </c>
      <c r="AI20" s="43" t="s">
        <v>86</v>
      </c>
      <c r="AJ20" s="43" t="s">
        <v>87</v>
      </c>
      <c r="AK20" s="22">
        <v>46023</v>
      </c>
      <c r="AL20" s="44">
        <v>46387</v>
      </c>
      <c r="AM20" s="327"/>
      <c r="AN20" s="328"/>
      <c r="AO20" s="23"/>
      <c r="AP20" s="329"/>
      <c r="AQ20" s="23"/>
    </row>
    <row r="21" spans="1:43" ht="88.5" customHeight="1">
      <c r="A21" s="142" t="s">
        <v>88</v>
      </c>
      <c r="B21" s="118" t="s">
        <v>51</v>
      </c>
      <c r="C21" s="118" t="s">
        <v>89</v>
      </c>
      <c r="D21" s="118" t="s">
        <v>90</v>
      </c>
      <c r="E21" s="128" t="s">
        <v>448</v>
      </c>
      <c r="F21" s="128" t="s">
        <v>358</v>
      </c>
      <c r="G21" s="120">
        <v>4300</v>
      </c>
      <c r="H21" s="122" t="str">
        <f>IF(G21&lt;=0,"",IF(G21&lt;=2,"Muy Baja",IF(G21&lt;=24,"Baja",IF(G21&lt;=500,"Media",IF(G21&lt;=5000,"Alta","Muy Alta")))))</f>
        <v>Alta</v>
      </c>
      <c r="I21" s="112">
        <f>IF(H21="","",IF(H21="Muy Baja",0.2,IF(H21="Baja",0.4,IF(H21="Media",0.6,IF(H21="Alta",0.8,IF(H21="Muy Alta",1,))))))</f>
        <v>0.8</v>
      </c>
      <c r="J21" s="184" t="s">
        <v>371</v>
      </c>
      <c r="K21" s="112" t="str">
        <f>IF(NOT(ISERROR(MATCH(J21,'[2]Tabla Impacto'!$B$221:$B$223,0))),'[2]Tabla Impacto'!$F$223&amp;"Por favor no seleccionar los criterios de impacto(Afectación Económica o presupuestal y Pérdida Reputacional)",J21)</f>
        <v xml:space="preserve">     El riesgo afecta la imagen de la entidad con efecto publicitario sostenido a nivel de sector administrativo, nivel departamental o municipal</v>
      </c>
      <c r="L21" s="289" t="s">
        <v>454</v>
      </c>
      <c r="M21" s="112">
        <f>IF(L21="","",IF(L21="Leve",0.2,IF(L21="Menor",0.4,IF(L21="Moderado",0.6,IF(L21="Mayor",0.8,IF(L21="Catastrófico",1,))))))</f>
        <v>0.8</v>
      </c>
      <c r="N21" s="114"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138">
        <v>1</v>
      </c>
      <c r="P21" s="128" t="s">
        <v>91</v>
      </c>
      <c r="Q21" s="128" t="s">
        <v>92</v>
      </c>
      <c r="R21" s="128" t="s">
        <v>372</v>
      </c>
      <c r="S21" s="128" t="s">
        <v>93</v>
      </c>
      <c r="T21" s="128" t="s">
        <v>94</v>
      </c>
      <c r="U21" s="136" t="str">
        <f>IF(OR(V21="Preventivo",V21="Detectivo"),"Probabilidad",IF(V21="Correctivo","Impacto",""))</f>
        <v>Probabilidad</v>
      </c>
      <c r="V21" s="116" t="s">
        <v>58</v>
      </c>
      <c r="W21" s="116" t="s">
        <v>59</v>
      </c>
      <c r="X21" s="130" t="str">
        <f>IF(AND(V21="Preventivo",W21="Automático"),"50%",IF(AND(V21="Preventivo",W21="Manual"),"40%",IF(AND(V21="Detectivo",W21="Automático"),"40%",IF(AND(V21="Detectivo",W21="Manual"),"30%",IF(AND(V21="Correctivo",W21="Automático"),"35%",IF(AND(V21="Correctivo",W21="Manual"),"25%",""))))))</f>
        <v>40%</v>
      </c>
      <c r="Y21" s="116" t="s">
        <v>60</v>
      </c>
      <c r="Z21" s="116" t="s">
        <v>95</v>
      </c>
      <c r="AA21" s="116" t="s">
        <v>62</v>
      </c>
      <c r="AB21" s="140">
        <f>IFERROR(IF(U21="Probabilidad",(I21-(+I21*X21)),IF(U21="Impacto",I21,"")),"")</f>
        <v>0.48</v>
      </c>
      <c r="AC21" s="124" t="str">
        <f>IFERROR(IF(AB21="","",IF(AB21&lt;=0.2,"Muy Baja",IF(AB21&lt;=0.4,"Baja",IF(AB21&lt;=0.6,"Media",IF(AB21&lt;=0.8,"Alta","Muy Alta"))))),"")</f>
        <v>Media</v>
      </c>
      <c r="AD21" s="112">
        <v>0.48</v>
      </c>
      <c r="AE21" s="124" t="s">
        <v>454</v>
      </c>
      <c r="AF21" s="124">
        <v>0.8</v>
      </c>
      <c r="AG21" s="256" t="s">
        <v>455</v>
      </c>
      <c r="AH21" s="116" t="s">
        <v>63</v>
      </c>
      <c r="AI21" s="13" t="s">
        <v>96</v>
      </c>
      <c r="AJ21" s="128" t="s">
        <v>97</v>
      </c>
      <c r="AK21" s="22">
        <v>46054</v>
      </c>
      <c r="AL21" s="22">
        <v>46387</v>
      </c>
      <c r="AM21" s="143"/>
      <c r="AN21" s="104"/>
      <c r="AO21" s="23"/>
      <c r="AP21" s="205"/>
      <c r="AQ21" s="23"/>
    </row>
    <row r="22" spans="1:43" ht="42" customHeight="1">
      <c r="A22" s="143"/>
      <c r="B22" s="157"/>
      <c r="C22" s="157"/>
      <c r="D22" s="157"/>
      <c r="E22" s="129"/>
      <c r="F22" s="129"/>
      <c r="G22" s="121"/>
      <c r="H22" s="123"/>
      <c r="I22" s="113"/>
      <c r="J22" s="185"/>
      <c r="K22" s="113"/>
      <c r="L22" s="290"/>
      <c r="M22" s="113"/>
      <c r="N22" s="115"/>
      <c r="O22" s="158"/>
      <c r="P22" s="129"/>
      <c r="Q22" s="129"/>
      <c r="R22" s="129"/>
      <c r="S22" s="129"/>
      <c r="T22" s="129"/>
      <c r="U22" s="179"/>
      <c r="V22" s="162"/>
      <c r="W22" s="162"/>
      <c r="X22" s="159"/>
      <c r="Y22" s="162"/>
      <c r="Z22" s="162"/>
      <c r="AA22" s="162"/>
      <c r="AB22" s="163"/>
      <c r="AC22" s="160"/>
      <c r="AD22" s="113"/>
      <c r="AE22" s="160"/>
      <c r="AF22" s="160"/>
      <c r="AG22" s="257"/>
      <c r="AH22" s="162"/>
      <c r="AI22" s="128" t="s">
        <v>98</v>
      </c>
      <c r="AJ22" s="129"/>
      <c r="AK22" s="22">
        <v>46054</v>
      </c>
      <c r="AL22" s="22">
        <v>46387</v>
      </c>
      <c r="AM22" s="143"/>
      <c r="AN22" s="104"/>
      <c r="AO22" s="23"/>
      <c r="AP22" s="206"/>
      <c r="AQ22" s="23"/>
    </row>
    <row r="23" spans="1:43" ht="102" customHeight="1">
      <c r="A23" s="143"/>
      <c r="B23" s="157"/>
      <c r="C23" s="157"/>
      <c r="D23" s="157"/>
      <c r="E23" s="129"/>
      <c r="F23" s="129"/>
      <c r="G23" s="121"/>
      <c r="H23" s="123"/>
      <c r="I23" s="113"/>
      <c r="J23" s="185"/>
      <c r="K23" s="113"/>
      <c r="L23" s="290"/>
      <c r="M23" s="113"/>
      <c r="N23" s="115"/>
      <c r="O23" s="158"/>
      <c r="P23" s="129"/>
      <c r="Q23" s="129"/>
      <c r="R23" s="129"/>
      <c r="S23" s="129"/>
      <c r="T23" s="129"/>
      <c r="U23" s="179"/>
      <c r="V23" s="162"/>
      <c r="W23" s="162"/>
      <c r="X23" s="159"/>
      <c r="Y23" s="162"/>
      <c r="Z23" s="162"/>
      <c r="AA23" s="162"/>
      <c r="AB23" s="163"/>
      <c r="AC23" s="160"/>
      <c r="AD23" s="113"/>
      <c r="AE23" s="160"/>
      <c r="AF23" s="160"/>
      <c r="AG23" s="257"/>
      <c r="AH23" s="162"/>
      <c r="AI23" s="180"/>
      <c r="AJ23" s="129"/>
      <c r="AK23" s="22">
        <v>46054</v>
      </c>
      <c r="AL23" s="22">
        <v>46387</v>
      </c>
      <c r="AM23" s="149"/>
      <c r="AN23" s="105"/>
      <c r="AO23" s="23"/>
      <c r="AP23" s="206"/>
      <c r="AQ23" s="23"/>
    </row>
    <row r="24" spans="1:43" ht="123.75" customHeight="1">
      <c r="A24" s="143"/>
      <c r="B24" s="157"/>
      <c r="C24" s="157"/>
      <c r="D24" s="157"/>
      <c r="E24" s="129"/>
      <c r="F24" s="129"/>
      <c r="G24" s="121"/>
      <c r="H24" s="123"/>
      <c r="I24" s="113"/>
      <c r="J24" s="185"/>
      <c r="K24" s="144"/>
      <c r="L24" s="291"/>
      <c r="M24" s="113"/>
      <c r="N24" s="115"/>
      <c r="O24" s="139"/>
      <c r="P24" s="180"/>
      <c r="Q24" s="180"/>
      <c r="R24" s="180"/>
      <c r="S24" s="180"/>
      <c r="T24" s="180"/>
      <c r="U24" s="137"/>
      <c r="V24" s="117"/>
      <c r="W24" s="117"/>
      <c r="X24" s="131"/>
      <c r="Y24" s="117"/>
      <c r="Z24" s="117"/>
      <c r="AA24" s="117"/>
      <c r="AB24" s="141"/>
      <c r="AC24" s="125"/>
      <c r="AD24" s="144"/>
      <c r="AE24" s="125"/>
      <c r="AF24" s="125"/>
      <c r="AG24" s="258"/>
      <c r="AH24" s="117"/>
      <c r="AI24" s="13" t="s">
        <v>373</v>
      </c>
      <c r="AJ24" s="180"/>
      <c r="AK24" s="22">
        <v>46054</v>
      </c>
      <c r="AL24" s="22">
        <v>46387</v>
      </c>
      <c r="AM24" s="103"/>
      <c r="AN24" s="330"/>
      <c r="AO24" s="23"/>
      <c r="AP24" s="206"/>
      <c r="AQ24" s="23"/>
    </row>
    <row r="25" spans="1:43" ht="114" customHeight="1">
      <c r="A25" s="5" t="s">
        <v>99</v>
      </c>
      <c r="B25" s="6" t="s">
        <v>100</v>
      </c>
      <c r="C25" s="6" t="s">
        <v>101</v>
      </c>
      <c r="D25" s="6" t="s">
        <v>102</v>
      </c>
      <c r="E25" s="25" t="s">
        <v>449</v>
      </c>
      <c r="F25" s="6" t="s">
        <v>358</v>
      </c>
      <c r="G25" s="48">
        <v>150</v>
      </c>
      <c r="H25" s="9" t="str">
        <f>IF(G25&lt;=0,"",IF(G25&lt;=2,"Muy Baja",IF(G25&lt;=24,"Baja",IF(G25&lt;=500,"Media",IF(G25&lt;=5000,"Alta","Muy Alta")))))</f>
        <v>Media</v>
      </c>
      <c r="I25" s="10">
        <f>IF(H25="","",IF(H25="Muy Baja",0.2,IF(H25="Baja",0.4,IF(H25="Media",0.6,IF(H25="Alta",0.8,IF(H25="Muy Alta",1,))))))</f>
        <v>0.6</v>
      </c>
      <c r="J25" s="45" t="s">
        <v>374</v>
      </c>
      <c r="K25" s="10" t="str">
        <f>IF(NOT(ISERROR(MATCH(J25,'[2]Tabla Impacto'!$B$221:$B$223,0))),'[2]Tabla Impacto'!$F$223&amp;"Por favor no seleccionar los criterios de impacto(Afectación Económica o presupuestal y Pérdida Reputacional)",J25)</f>
        <v xml:space="preserve">     El riesgo afecta la imagen de la entidad internamente, de conocimiento general, nivel interno, de junta directiva y accionistas y/o de proveedores</v>
      </c>
      <c r="L25" s="292" t="s">
        <v>112</v>
      </c>
      <c r="M25" s="293">
        <v>0.4</v>
      </c>
      <c r="N25" s="294" t="s">
        <v>113</v>
      </c>
      <c r="O25" s="46">
        <v>1</v>
      </c>
      <c r="P25" s="6" t="s">
        <v>103</v>
      </c>
      <c r="Q25" s="6"/>
      <c r="R25" s="6" t="s">
        <v>104</v>
      </c>
      <c r="S25" s="6" t="s">
        <v>105</v>
      </c>
      <c r="T25" s="6" t="s">
        <v>375</v>
      </c>
      <c r="U25" s="26" t="str">
        <f t="shared" ref="U25:U31" si="0">IF(OR(V25="Preventivo",V25="Detectivo"),"Probabilidad",IF(V25="Correctivo","Impacto",""))</f>
        <v>Probabilidad</v>
      </c>
      <c r="V25" s="21" t="s">
        <v>58</v>
      </c>
      <c r="W25" s="21" t="s">
        <v>59</v>
      </c>
      <c r="X25" s="19" t="str">
        <f>IF(AND(V25="Preventivo",W25="Automático"),"50%",IF(AND(V25="Preventivo",W25="Manual"),"40%",IF(AND(V25="Detectivo",W25="Automático"),"40%",IF(AND(V25="Detectivo",W25="Manual"),"30%",IF(AND(V25="Correctivo",W25="Automático"),"35%",IF(AND(V25="Correctivo",W25="Manual"),"25%",""))))))</f>
        <v>40%</v>
      </c>
      <c r="Y25" s="21" t="s">
        <v>60</v>
      </c>
      <c r="Z25" s="21" t="s">
        <v>95</v>
      </c>
      <c r="AA25" s="21" t="s">
        <v>62</v>
      </c>
      <c r="AB25" s="47">
        <f>IFERROR(IF(U25="Probabilidad",(I25-(+I25*X25)),IF(U25="Impacto",I25,"")),"")</f>
        <v>0.36</v>
      </c>
      <c r="AC25" s="30" t="str">
        <f>IFERROR(IF(AB25="","",IF(AB25&lt;=0.2,"Muy Baja",IF(AB25&lt;=0.4,"Baja",IF(AB25&lt;=0.6,"Media",IF(AB25&lt;=0.8,"Alta","Muy Alta"))))),"")</f>
        <v>Baja</v>
      </c>
      <c r="AD25" s="19">
        <f>+AB25</f>
        <v>0.36</v>
      </c>
      <c r="AE25" s="259" t="s">
        <v>112</v>
      </c>
      <c r="AF25" s="260">
        <v>0.4</v>
      </c>
      <c r="AG25" s="261" t="s">
        <v>113</v>
      </c>
      <c r="AH25" s="21" t="s">
        <v>63</v>
      </c>
      <c r="AI25" s="24" t="s">
        <v>106</v>
      </c>
      <c r="AJ25" s="24" t="s">
        <v>107</v>
      </c>
      <c r="AK25" s="22">
        <v>46054</v>
      </c>
      <c r="AL25" s="22">
        <v>46387</v>
      </c>
      <c r="AM25" s="331"/>
      <c r="AN25" s="332"/>
      <c r="AO25" s="23"/>
      <c r="AP25" s="299"/>
      <c r="AQ25" s="23"/>
    </row>
    <row r="26" spans="1:43" ht="119.25" customHeight="1">
      <c r="A26" s="5" t="s">
        <v>108</v>
      </c>
      <c r="B26" s="6" t="s">
        <v>100</v>
      </c>
      <c r="C26" s="49" t="s">
        <v>109</v>
      </c>
      <c r="D26" s="6" t="s">
        <v>110</v>
      </c>
      <c r="E26" s="25" t="s">
        <v>450</v>
      </c>
      <c r="F26" s="6" t="s">
        <v>358</v>
      </c>
      <c r="G26" s="48">
        <v>150</v>
      </c>
      <c r="H26" s="9" t="str">
        <f>IF(G26&lt;=0,"",IF(G26&lt;=2,"Muy Baja",IF(G26&lt;=24,"Baja",IF(G26&lt;=500,"Media",IF(G26&lt;=5000,"Alta","Muy Alta")))))</f>
        <v>Media</v>
      </c>
      <c r="I26" s="10">
        <f>IF(H26="","",IF(H26="Muy Baja",0.2,IF(H26="Baja",0.4,IF(H26="Media",0.6,IF(H26="Alta",0.8,IF(H26="Muy Alta",1,))))))</f>
        <v>0.6</v>
      </c>
      <c r="J26" s="45" t="s">
        <v>374</v>
      </c>
      <c r="K26" s="10" t="str">
        <f>IF(NOT(ISERROR(MATCH(J26,'[2]Tabla Impacto'!$B$221:$B$223,0))),'[2]Tabla Impacto'!$F$223&amp;"Por favor no seleccionar los criterios de impacto(Afectación Económica o presupuestal y Pérdida Reputacional)",J26)</f>
        <v xml:space="preserve">     El riesgo afecta la imagen de la entidad internamente, de conocimiento general, nivel interno, de junta directiva y accionistas y/o de proveedores</v>
      </c>
      <c r="L26" s="292" t="s">
        <v>112</v>
      </c>
      <c r="M26" s="293">
        <v>0.4</v>
      </c>
      <c r="N26" s="294" t="s">
        <v>113</v>
      </c>
      <c r="O26" s="46">
        <v>1</v>
      </c>
      <c r="P26" s="6" t="s">
        <v>111</v>
      </c>
      <c r="Q26" s="6"/>
      <c r="R26" s="6" t="s">
        <v>104</v>
      </c>
      <c r="S26" s="6" t="s">
        <v>105</v>
      </c>
      <c r="T26" s="6" t="s">
        <v>375</v>
      </c>
      <c r="U26" s="26" t="str">
        <f t="shared" si="0"/>
        <v>Probabilidad</v>
      </c>
      <c r="V26" s="21" t="s">
        <v>58</v>
      </c>
      <c r="W26" s="21" t="s">
        <v>59</v>
      </c>
      <c r="X26" s="19" t="str">
        <f>IF(AND(V26="Preventivo",W26="Automático"),"50%",IF(AND(V26="Preventivo",W26="Manual"),"40%",IF(AND(V26="Detectivo",W26="Automático"),"40%",IF(AND(V26="Detectivo",W26="Manual"),"30%",IF(AND(V26="Correctivo",W26="Automático"),"35%",IF(AND(V26="Correctivo",W26="Manual"),"25%",""))))))</f>
        <v>40%</v>
      </c>
      <c r="Y26" s="21" t="s">
        <v>60</v>
      </c>
      <c r="Z26" s="21" t="s">
        <v>95</v>
      </c>
      <c r="AA26" s="21" t="s">
        <v>62</v>
      </c>
      <c r="AB26" s="47">
        <v>0.36</v>
      </c>
      <c r="AC26" s="30" t="s">
        <v>79</v>
      </c>
      <c r="AD26" s="19">
        <v>0.36</v>
      </c>
      <c r="AE26" s="30" t="s">
        <v>112</v>
      </c>
      <c r="AF26" s="19">
        <v>0.4</v>
      </c>
      <c r="AG26" s="31" t="s">
        <v>113</v>
      </c>
      <c r="AH26" s="32" t="s">
        <v>63</v>
      </c>
      <c r="AI26" s="24" t="s">
        <v>106</v>
      </c>
      <c r="AJ26" s="24" t="s">
        <v>114</v>
      </c>
      <c r="AK26" s="22">
        <v>45987</v>
      </c>
      <c r="AL26" s="22">
        <v>46006</v>
      </c>
      <c r="AM26" s="333"/>
      <c r="AN26" s="334"/>
      <c r="AO26" s="23"/>
      <c r="AP26" s="299"/>
      <c r="AQ26" s="23"/>
    </row>
    <row r="27" spans="1:43" ht="89.25" customHeight="1">
      <c r="A27" s="142" t="s">
        <v>115</v>
      </c>
      <c r="B27" s="142" t="s">
        <v>51</v>
      </c>
      <c r="C27" s="142" t="s">
        <v>376</v>
      </c>
      <c r="D27" s="142" t="s">
        <v>377</v>
      </c>
      <c r="E27" s="194" t="s">
        <v>382</v>
      </c>
      <c r="F27" s="118" t="s">
        <v>358</v>
      </c>
      <c r="G27" s="152">
        <v>5001</v>
      </c>
      <c r="H27" s="122" t="str">
        <f>IF(G27&lt;=0,"",IF(G27&lt;=2,"Muy Baja",IF(G27&lt;=24,"Baja",IF(G27&lt;=500,"Media",IF(G27&lt;=5000,"Alta","Muy Alta")))))</f>
        <v>Muy Alta</v>
      </c>
      <c r="I27" s="112">
        <f>IF(H27="","",IF(H27="Muy Baja",0.2,IF(H27="Baja",0.4,IF(H27="Media",0.6,IF(H27="Alta",0.8,IF(H27="Muy Alta",1,))))))</f>
        <v>1</v>
      </c>
      <c r="J27" s="184" t="s">
        <v>54</v>
      </c>
      <c r="K27" s="112" t="str">
        <f>IF(NOT(ISERROR(MATCH(J27,'[3]Tabla Impacto'!$B$221:$B$223,0))),'[3]Tabla Impacto'!$F$223&amp;"Por favor no seleccionar los criterios de impacto(Afectación Económica o presupuestal y Pérdida Reputacional)",J27)</f>
        <v xml:space="preserve">     El riesgo afecta la imagen de la entidad con algunos usuarios de relevancia frente al logro de los objetivos</v>
      </c>
      <c r="L27" s="122" t="str">
        <f>IF(OR(K27='[3]Tabla Impacto'!$C$11,K27='[3]Tabla Impacto'!$D$11),"Leve",IF(OR(K27='[3]Tabla Impacto'!$C$12,K27='[3]Tabla Impacto'!$D$12),"Menor",IF(OR(K27='[3]Tabla Impacto'!$C$13,K27='[3]Tabla Impacto'!$D$13),"Moderado",IF(OR(K27='[3]Tabla Impacto'!$C$14,K27='[3]Tabla Impacto'!$D$14),"Mayor",IF(OR(K27='[3]Tabla Impacto'!$C$15,K27='[3]Tabla Impacto'!$D$15),"Catastrófico","")))))</f>
        <v>Moderado</v>
      </c>
      <c r="M27" s="112">
        <f>IF(L27="","",IF(L27="Leve",0.2,IF(L27="Menor",0.4,IF(L27="Moderado",0.6,IF(L27="Mayor",0.8,IF(L27="Catastrófico",1,))))))</f>
        <v>0.6</v>
      </c>
      <c r="N27" s="114"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12">
        <v>1</v>
      </c>
      <c r="P27" s="24" t="s">
        <v>116</v>
      </c>
      <c r="Q27" s="24" t="s">
        <v>378</v>
      </c>
      <c r="R27" s="335" t="s">
        <v>379</v>
      </c>
      <c r="S27" s="24" t="s">
        <v>117</v>
      </c>
      <c r="T27" s="24" t="s">
        <v>94</v>
      </c>
      <c r="U27" s="14" t="str">
        <f t="shared" si="0"/>
        <v>Probabilidad</v>
      </c>
      <c r="V27" s="15" t="s">
        <v>58</v>
      </c>
      <c r="W27" s="15" t="s">
        <v>59</v>
      </c>
      <c r="X27" s="16">
        <v>0.4</v>
      </c>
      <c r="Y27" s="15" t="s">
        <v>60</v>
      </c>
      <c r="Z27" s="15" t="s">
        <v>61</v>
      </c>
      <c r="AA27" s="15" t="s">
        <v>62</v>
      </c>
      <c r="AB27" s="17">
        <f>IFERROR(IF(U27="Probabilidad",(I27-(+I27*X27)),IF(U27="Impacto",I27,"")),"")</f>
        <v>0.6</v>
      </c>
      <c r="AC27" s="18" t="str">
        <f>IFERROR(IF(AB27="","",IF(AB27&lt;=0.2,"Muy Baja",IF(AB27&lt;=0.4,"Baja",IF(AB27&lt;=0.6,"Media",IF(AB27&lt;=0.8,"Alta","Muy Alta"))))),"")</f>
        <v>Media</v>
      </c>
      <c r="AD27" s="19">
        <f>+AB27</f>
        <v>0.6</v>
      </c>
      <c r="AE27" s="18" t="str">
        <f>IFERROR(IF(AF27="","",IF(AF27&lt;=0.2,"Leve",IF(AF27&lt;=0.4,"Menor",IF(AF27&lt;=0.6,"Moderado",IF(AF27&lt;=0.8,"Mayor","Catastrófico"))))),"")</f>
        <v>Moderado</v>
      </c>
      <c r="AF27" s="19">
        <f>IFERROR(IF(U27="Impacto",(M27-(+M27*X27)),IF(U27="Probabilidad",M27,"")),"")</f>
        <v>0.6</v>
      </c>
      <c r="AG27" s="20" t="str">
        <f>IFERROR(IF(OR(AND(AC27="Muy Baja",AE27="Leve"),AND(AC27="Muy Baja",AE27="Menor"),AND(AC27="Baja",AE27="Leve")),"Bajo",IF(OR(AND(AC27="Muy baja",AE27="Moderado"),AND(AC27="Baja",AE27="Menor"),AND(AC27="Baja",AE27="Moderado"),AND(AC27="Media",AE27="Leve"),AND(AC27="Media",AE27="Menor"),AND(AC27="Media",AE27="Moderado"),AND(AC27="Alta",AE27="Leve"),AND(AC27="Alta",AE27="Menor")),"Moderado",IF(OR(AND(AC27="Muy Baja",AE27="Mayor"),AND(AC27="Baja",AE27="Mayor"),AND(AC27="Media",AE27="Mayor"),AND(AC27="Alta",AE27="Moderado"),AND(AC27="Alta",AE27="Mayor"),AND(AC27="Muy Alta",AE27="Leve"),AND(AC27="Muy Alta",AE27="Menor"),AND(AC27="Muy Alta",AE27="Moderado"),AND(AC27="Muy Alta",AE27="Mayor")),"Alto",IF(OR(AND(AC27="Muy Baja",AE27="Catastrófico"),AND(AC27="Baja",AE27="Catastrófico"),AND(AC27="Media",AE27="Catastrófico"),AND(AC27="Alta",AE27="Catastrófico"),AND(AC27="Muy Alta",AE27="Catastrófico")),"Extremo","")))),"")</f>
        <v>Moderado</v>
      </c>
      <c r="AH27" s="116" t="s">
        <v>63</v>
      </c>
      <c r="AI27" s="336" t="s">
        <v>380</v>
      </c>
      <c r="AJ27" s="118" t="s">
        <v>381</v>
      </c>
      <c r="AK27" s="22">
        <v>46054</v>
      </c>
      <c r="AL27" s="22">
        <v>46387</v>
      </c>
      <c r="AM27" s="337"/>
      <c r="AN27" s="338"/>
      <c r="AO27" s="23"/>
      <c r="AP27" s="204"/>
      <c r="AQ27" s="23"/>
    </row>
    <row r="28" spans="1:43" ht="90.75" customHeight="1">
      <c r="A28" s="143"/>
      <c r="B28" s="143"/>
      <c r="C28" s="143"/>
      <c r="D28" s="143"/>
      <c r="E28" s="195"/>
      <c r="F28" s="157"/>
      <c r="G28" s="154"/>
      <c r="H28" s="123"/>
      <c r="I28" s="113"/>
      <c r="J28" s="185"/>
      <c r="K28" s="113"/>
      <c r="L28" s="123"/>
      <c r="M28" s="113"/>
      <c r="N28" s="115"/>
      <c r="O28" s="12">
        <v>2</v>
      </c>
      <c r="P28" s="13" t="s">
        <v>383</v>
      </c>
      <c r="Q28" s="24" t="s">
        <v>384</v>
      </c>
      <c r="R28" s="335" t="s">
        <v>385</v>
      </c>
      <c r="S28" s="24" t="s">
        <v>117</v>
      </c>
      <c r="T28" s="24" t="s">
        <v>118</v>
      </c>
      <c r="U28" s="14" t="str">
        <f t="shared" si="0"/>
        <v>Probabilidad</v>
      </c>
      <c r="V28" s="15" t="s">
        <v>58</v>
      </c>
      <c r="W28" s="15" t="s">
        <v>59</v>
      </c>
      <c r="X28" s="16" t="str">
        <f>IF(AND(V28="Preventivo",W28="Automático"),"50%",IF(AND(V28="Preventivo",W28="Manual"),"40%",IF(AND(V28="Detectivo",W28="Automático"),"40%",IF(AND(V28="Detectivo",W28="Manual"),"30%",IF(AND(V28="Correctivo",W28="Automático"),"35%",IF(AND(V28="Correctivo",W28="Manual"),"25%",""))))))</f>
        <v>40%</v>
      </c>
      <c r="Y28" s="15" t="s">
        <v>60</v>
      </c>
      <c r="Z28" s="15" t="s">
        <v>61</v>
      </c>
      <c r="AA28" s="15" t="s">
        <v>62</v>
      </c>
      <c r="AB28" s="17">
        <f>IFERROR(IF(AND(U27="Probabilidad",U28="Probabilidad"),(AD27-(+AD27*X28)),IF(U28="Probabilidad",(I27-(+I27*X28)),IF(U28="Impacto",AD27,""))),"")</f>
        <v>0.36</v>
      </c>
      <c r="AC28" s="18" t="str">
        <f>IFERROR(IF(AB28="","",IF(AB28&lt;=0.2,"Muy Baja",IF(AB28&lt;=0.4,"Baja",IF(AB28&lt;=0.6,"Media",IF(AB28&lt;=0.8,"Alta","Muy Alta"))))),"")</f>
        <v>Baja</v>
      </c>
      <c r="AD28" s="19">
        <f>+AB28</f>
        <v>0.36</v>
      </c>
      <c r="AE28" s="18" t="str">
        <f>IFERROR(IF(AF28="","",IF(AF28&lt;=0.2,"Leve",IF(AF28&lt;=0.4,"Menor",IF(AF28&lt;=0.6,"Moderado",IF(AF28&lt;=0.8,"Mayor","Catastrófico"))))),"")</f>
        <v>Moderado</v>
      </c>
      <c r="AF28" s="19">
        <f>IFERROR(IF(AND(U27="Impacto",U28="Impacto"),(AF27-(+AF27*X28)),IF(U28="Impacto",(#REF!-(+#REF!*X28)),IF(U28="Probabilidad",AF27,""))),"")</f>
        <v>0.6</v>
      </c>
      <c r="AG28" s="20" t="str">
        <f>IFERROR(IF(OR(AND(AC28="Muy Baja",AE28="Leve"),AND(AC28="Muy Baja",AE28="Menor"),AND(AC28="Baja",AE28="Leve")),"Bajo",IF(OR(AND(AC28="Muy baja",AE28="Moderado"),AND(AC28="Baja",AE28="Menor"),AND(AC28="Baja",AE28="Moderado"),AND(AC28="Media",AE28="Leve"),AND(AC28="Media",AE28="Menor"),AND(AC28="Media",AE28="Moderado"),AND(AC28="Alta",AE28="Leve"),AND(AC28="Alta",AE28="Menor")),"Moderado",IF(OR(AND(AC28="Muy Baja",AE28="Mayor"),AND(AC28="Baja",AE28="Mayor"),AND(AC28="Media",AE28="Mayor"),AND(AC28="Alta",AE28="Moderado"),AND(AC28="Alta",AE28="Mayor"),AND(AC28="Muy Alta",AE28="Leve"),AND(AC28="Muy Alta",AE28="Menor"),AND(AC28="Muy Alta",AE28="Moderado"),AND(AC28="Muy Alta",AE28="Mayor")),"Alto",IF(OR(AND(AC28="Muy Baja",AE28="Catastrófico"),AND(AC28="Baja",AE28="Catastrófico"),AND(AC28="Media",AE28="Catastrófico"),AND(AC28="Alta",AE28="Catastrófico"),AND(AC28="Muy Alta",AE28="Catastrófico")),"Extremo","")))),"")</f>
        <v>Moderado</v>
      </c>
      <c r="AH28" s="162"/>
      <c r="AI28" s="339"/>
      <c r="AJ28" s="119"/>
      <c r="AK28" s="22">
        <v>46023</v>
      </c>
      <c r="AL28" s="22">
        <v>46387</v>
      </c>
      <c r="AM28" s="340"/>
      <c r="AN28" s="65"/>
      <c r="AO28" s="23"/>
      <c r="AP28" s="204"/>
      <c r="AQ28" s="23"/>
    </row>
    <row r="29" spans="1:43" ht="42" customHeight="1">
      <c r="A29" s="143"/>
      <c r="B29" s="143"/>
      <c r="C29" s="143"/>
      <c r="D29" s="143"/>
      <c r="E29" s="195"/>
      <c r="F29" s="157"/>
      <c r="G29" s="154"/>
      <c r="H29" s="123"/>
      <c r="I29" s="113"/>
      <c r="J29" s="185"/>
      <c r="K29" s="113"/>
      <c r="L29" s="123"/>
      <c r="M29" s="113"/>
      <c r="N29" s="115"/>
      <c r="O29" s="12">
        <v>3</v>
      </c>
      <c r="P29" s="13" t="s">
        <v>119</v>
      </c>
      <c r="Q29" s="24" t="s">
        <v>120</v>
      </c>
      <c r="R29" s="335" t="s">
        <v>386</v>
      </c>
      <c r="S29" s="24" t="s">
        <v>117</v>
      </c>
      <c r="T29" s="341" t="s">
        <v>118</v>
      </c>
      <c r="U29" s="14" t="str">
        <f t="shared" si="0"/>
        <v>Probabilidad</v>
      </c>
      <c r="V29" s="15" t="s">
        <v>58</v>
      </c>
      <c r="W29" s="15" t="s">
        <v>59</v>
      </c>
      <c r="X29" s="16" t="str">
        <f>IF(AND(V29="Preventivo",W29="Automático"),"50%",IF(AND(V29="Preventivo",W29="Manual"),"40%",IF(AND(V29="Detectivo",W29="Automático"),"40%",IF(AND(V29="Detectivo",W29="Manual"),"30%",IF(AND(V29="Correctivo",W29="Automático"),"35%",IF(AND(V29="Correctivo",W29="Manual"),"25%",""))))))</f>
        <v>40%</v>
      </c>
      <c r="Y29" s="15" t="s">
        <v>60</v>
      </c>
      <c r="Z29" s="15" t="s">
        <v>61</v>
      </c>
      <c r="AA29" s="15" t="s">
        <v>62</v>
      </c>
      <c r="AB29" s="17">
        <f>IFERROR(IF(AND(U28="Probabilidad",U29="Probabilidad"),(AD28-(+AD28*X29)),IF(AND(U28="Impacto",U29="Probabilidad"),(AD27-(+AD27*X29)),IF(U29="Impacto",AD28,""))),"")</f>
        <v>0.216</v>
      </c>
      <c r="AC29" s="18" t="str">
        <f>IFERROR(IF(AB29="","",IF(AB29&lt;=0.2,"Muy Baja",IF(AB29&lt;=0.4,"Baja",IF(AB29&lt;=0.6,"Media",IF(AB29&lt;=0.8,"Alta","Muy Alta"))))),"")</f>
        <v>Baja</v>
      </c>
      <c r="AD29" s="19">
        <f>+AB29</f>
        <v>0.216</v>
      </c>
      <c r="AE29" s="18" t="str">
        <f>IFERROR(IF(AF29="","",IF(AF29&lt;=0.2,"Leve",IF(AF29&lt;=0.4,"Menor",IF(AF29&lt;=0.6,"Moderado",IF(AF29&lt;=0.8,"Mayor","Catastrófico"))))),"")</f>
        <v>Moderado</v>
      </c>
      <c r="AF29" s="19">
        <f>IFERROR(IF(AND(U28="Impacto",U29="Impacto"),(AF28-(+AF28*X29)),IF(AND(U28="Probabilidad",U29="Impacto"),(AF27-(+AF27*X29)),IF(U29="Probabilidad",AF28,""))),"")</f>
        <v>0.6</v>
      </c>
      <c r="AG29" s="20" t="str">
        <f>IFERROR(IF(OR(AND(AC29="Muy Baja",AE29="Leve"),AND(AC29="Muy Baja",AE29="Menor"),AND(AC29="Baja",AE29="Leve")),"Bajo",IF(OR(AND(AC29="Muy baja",AE29="Moderado"),AND(AC29="Baja",AE29="Menor"),AND(AC29="Baja",AE29="Moderado"),AND(AC29="Media",AE29="Leve"),AND(AC29="Media",AE29="Menor"),AND(AC29="Media",AE29="Moderado"),AND(AC29="Alta",AE29="Leve"),AND(AC29="Alta",AE29="Menor")),"Moderado",IF(OR(AND(AC29="Muy Baja",AE29="Mayor"),AND(AC29="Baja",AE29="Mayor"),AND(AC29="Media",AE29="Mayor"),AND(AC29="Alta",AE29="Moderado"),AND(AC29="Alta",AE29="Mayor"),AND(AC29="Muy Alta",AE29="Leve"),AND(AC29="Muy Alta",AE29="Menor"),AND(AC29="Muy Alta",AE29="Moderado"),AND(AC29="Muy Alta",AE29="Mayor")),"Alto",IF(OR(AND(AC29="Muy Baja",AE29="Catastrófico"),AND(AC29="Baja",AE29="Catastrófico"),AND(AC29="Media",AE29="Catastrófico"),AND(AC29="Alta",AE29="Catastrófico"),AND(AC29="Muy Alta",AE29="Catastrófico")),"Extremo","")))),"")</f>
        <v>Moderado</v>
      </c>
      <c r="AH29" s="162"/>
      <c r="AI29" s="118" t="s">
        <v>121</v>
      </c>
      <c r="AJ29" s="118" t="s">
        <v>381</v>
      </c>
      <c r="AK29" s="22">
        <v>46023</v>
      </c>
      <c r="AL29" s="22">
        <v>46387</v>
      </c>
      <c r="AM29" s="129"/>
      <c r="AN29" s="342"/>
      <c r="AO29" s="23"/>
      <c r="AP29" s="204"/>
      <c r="AQ29" s="23"/>
    </row>
    <row r="30" spans="1:43" ht="89.25" customHeight="1">
      <c r="A30" s="149"/>
      <c r="B30" s="149"/>
      <c r="C30" s="149"/>
      <c r="D30" s="149"/>
      <c r="E30" s="203"/>
      <c r="F30" s="119"/>
      <c r="G30" s="153"/>
      <c r="H30" s="145"/>
      <c r="I30" s="144"/>
      <c r="J30" s="193"/>
      <c r="K30" s="144"/>
      <c r="L30" s="145"/>
      <c r="M30" s="144"/>
      <c r="N30" s="146"/>
      <c r="O30" s="12">
        <v>4</v>
      </c>
      <c r="P30" s="24" t="s">
        <v>122</v>
      </c>
      <c r="Q30" s="53" t="s">
        <v>123</v>
      </c>
      <c r="R30" s="335" t="s">
        <v>124</v>
      </c>
      <c r="S30" s="53" t="s">
        <v>117</v>
      </c>
      <c r="T30" s="24" t="s">
        <v>94</v>
      </c>
      <c r="U30" s="14" t="str">
        <f t="shared" si="0"/>
        <v>Impacto</v>
      </c>
      <c r="V30" s="15" t="s">
        <v>125</v>
      </c>
      <c r="W30" s="15" t="s">
        <v>59</v>
      </c>
      <c r="X30" s="16" t="str">
        <f>IF(AND(V30="Preventivo",W30="Automático"),"50%",IF(AND(V30="Preventivo",W30="Manual"),"40%",IF(AND(V30="Detectivo",W30="Automático"),"40%",IF(AND(V30="Detectivo",W30="Manual"),"30%",IF(AND(V30="Correctivo",W30="Automático"),"35%",IF(AND(V30="Correctivo",W30="Manual"),"25%",""))))))</f>
        <v>25%</v>
      </c>
      <c r="Y30" s="15" t="s">
        <v>60</v>
      </c>
      <c r="Z30" s="15" t="s">
        <v>61</v>
      </c>
      <c r="AA30" s="15" t="s">
        <v>62</v>
      </c>
      <c r="AB30" s="17">
        <f>IFERROR(IF(AND(U29="Probabilidad",U30="Probabilidad"),(AD29-(+AD29*X30)),IF(AND(U29="Impacto",U30="Probabilidad"),(AD28-(+AD28*X30)),IF(U30="Impacto",AD29,""))),"")</f>
        <v>0.216</v>
      </c>
      <c r="AC30" s="18" t="str">
        <f>IFERROR(IF(AB30="","",IF(AB30&lt;=0.2,"Muy Baja",IF(AB30&lt;=0.4,"Baja",IF(AB30&lt;=0.6,"Media",IF(AB30&lt;=0.8,"Alta","Muy Alta"))))),"")</f>
        <v>Baja</v>
      </c>
      <c r="AD30" s="19">
        <f>+AB30</f>
        <v>0.216</v>
      </c>
      <c r="AE30" s="18" t="str">
        <f>IFERROR(IF(AF30="","",IF(AF30&lt;=0.2,"Leve",IF(AF30&lt;=0.4,"Menor",IF(AF30&lt;=0.6,"Moderado",IF(AF30&lt;=0.8,"Mayor","Catastrófico"))))),"")</f>
        <v>Moderado</v>
      </c>
      <c r="AF30" s="19">
        <f>IFERROR(IF(AND(U29="Impacto",U30="Impacto"),(AF29-(+AF29*X30)),IF(AND(U29="Probabilidad",U30="Impacto"),(AF28-(+AF28*X30)),IF(U30="Probabilidad",AF29,""))),"")</f>
        <v>0.44999999999999996</v>
      </c>
      <c r="AG30" s="20" t="str">
        <f>IFERROR(IF(OR(AND(AC30="Muy Baja",AE30="Leve"),AND(AC30="Muy Baja",AE30="Menor"),AND(AC30="Baja",AE30="Leve")),"Bajo",IF(OR(AND(AC30="Muy baja",AE30="Moderado"),AND(AC30="Baja",AE30="Menor"),AND(AC30="Baja",AE30="Moderado"),AND(AC30="Media",AE30="Leve"),AND(AC30="Media",AE30="Menor"),AND(AC30="Media",AE30="Moderado"),AND(AC30="Alta",AE30="Leve"),AND(AC30="Alta",AE30="Menor")),"Moderado",IF(OR(AND(AC30="Muy Baja",AE30="Mayor"),AND(AC30="Baja",AE30="Mayor"),AND(AC30="Media",AE30="Mayor"),AND(AC30="Alta",AE30="Moderado"),AND(AC30="Alta",AE30="Mayor"),AND(AC30="Muy Alta",AE30="Leve"),AND(AC30="Muy Alta",AE30="Menor"),AND(AC30="Muy Alta",AE30="Moderado"),AND(AC30="Muy Alta",AE30="Mayor")),"Alto",IF(OR(AND(AC30="Muy Baja",AE30="Catastrófico"),AND(AC30="Baja",AE30="Catastrófico"),AND(AC30="Media",AE30="Catastrófico"),AND(AC30="Alta",AE30="Catastrófico"),AND(AC30="Muy Alta",AE30="Catastrófico")),"Extremo","")))),"")</f>
        <v>Moderado</v>
      </c>
      <c r="AH30" s="117"/>
      <c r="AI30" s="157"/>
      <c r="AJ30" s="119"/>
      <c r="AK30" s="22">
        <v>46023</v>
      </c>
      <c r="AL30" s="22">
        <v>46387</v>
      </c>
      <c r="AM30" s="180"/>
      <c r="AN30" s="343"/>
      <c r="AO30" s="23"/>
      <c r="AP30" s="204"/>
      <c r="AQ30" s="23"/>
    </row>
    <row r="31" spans="1:43" ht="78.75" customHeight="1">
      <c r="A31" s="194" t="s">
        <v>126</v>
      </c>
      <c r="B31" s="194" t="s">
        <v>51</v>
      </c>
      <c r="C31" s="194" t="s">
        <v>127</v>
      </c>
      <c r="D31" s="194" t="s">
        <v>128</v>
      </c>
      <c r="E31" s="194" t="s">
        <v>129</v>
      </c>
      <c r="F31" s="181" t="s">
        <v>358</v>
      </c>
      <c r="G31" s="152">
        <v>2000</v>
      </c>
      <c r="H31" s="122" t="str">
        <f>IF(G31&lt;=0,"",IF(G31&lt;=2,"Muy Baja",IF(G31&lt;=24,"Baja",IF(G31&lt;=500,"Media",IF(G31&lt;=5000,"Alta","Muy Alta")))))</f>
        <v>Alta</v>
      </c>
      <c r="I31" s="112">
        <f>IF(H31="","",IF(H31="Muy Baja",0.2,IF(H31="Baja",0.4,IF(H31="Media",0.6,IF(H31="Alta",0.8,IF(H31="Muy Alta",1,))))))</f>
        <v>0.8</v>
      </c>
      <c r="J31" s="184" t="s">
        <v>54</v>
      </c>
      <c r="K31" s="112" t="str">
        <f>IF(NOT(ISERROR(MATCH(J31,'[3]Tabla Impacto'!$B$221:$B$223,0))),'[3]Tabla Impacto'!$F$223&amp;"Por favor no seleccionar los criterios de impacto(Afectación Económica o presupuestal y Pérdida Reputacional)",J31)</f>
        <v xml:space="preserve">     El riesgo afecta la imagen de la entidad con algunos usuarios de relevancia frente al logro de los objetivos</v>
      </c>
      <c r="L31" s="122" t="str">
        <f>IF(OR(K31='[3]Tabla Impacto'!$C$11,K31='[3]Tabla Impacto'!$D$11),"Leve",IF(OR(K31='[3]Tabla Impacto'!$C$12,K31='[3]Tabla Impacto'!$D$12),"Menor",IF(OR(K31='[3]Tabla Impacto'!$C$13,K31='[3]Tabla Impacto'!$D$13),"Moderado",IF(OR(K31='[3]Tabla Impacto'!$C$14,K31='[3]Tabla Impacto'!$D$14),"Mayor",IF(OR(K31='[3]Tabla Impacto'!$C$15,K31='[3]Tabla Impacto'!$D$15),"Catastrófico","")))))</f>
        <v>Moderado</v>
      </c>
      <c r="M31" s="112">
        <f>IF(L31="","",IF(L31="Leve",0.2,IF(L31="Menor",0.4,IF(L31="Moderado",0.6,IF(L31="Mayor",0.8,IF(L31="Catastrófico",1,))))))</f>
        <v>0.6</v>
      </c>
      <c r="N31" s="114"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Alto</v>
      </c>
      <c r="O31" s="138">
        <v>1</v>
      </c>
      <c r="P31" s="344" t="s">
        <v>130</v>
      </c>
      <c r="Q31" s="197" t="s">
        <v>387</v>
      </c>
      <c r="R31" s="345" t="s">
        <v>131</v>
      </c>
      <c r="S31" s="197" t="s">
        <v>132</v>
      </c>
      <c r="T31" s="199" t="s">
        <v>133</v>
      </c>
      <c r="U31" s="136" t="str">
        <f t="shared" si="0"/>
        <v>Probabilidad</v>
      </c>
      <c r="V31" s="201" t="s">
        <v>58</v>
      </c>
      <c r="W31" s="116" t="s">
        <v>59</v>
      </c>
      <c r="X31" s="130" t="str">
        <f>IF(AND(V30="Preventivo",W30="Automático"),"50%",IF(AND(V30="Preventivo",W30="Manual"),"40%",IF(AND(V30="Detectivo",W30="Automático"),"40%",IF(AND(V30="Detectivo",W30="Manual"),"30%",IF(AND(V30="Correctivo",W30="Automático"),"35%",IF(AND(V30="Correctivo",W30="Manual"),"25%",""))))))</f>
        <v>25%</v>
      </c>
      <c r="Y31" s="116" t="s">
        <v>60</v>
      </c>
      <c r="Z31" s="116" t="s">
        <v>61</v>
      </c>
      <c r="AA31" s="116" t="s">
        <v>62</v>
      </c>
      <c r="AB31" s="140">
        <f>IFERROR(IF(U31="Probabilidad",(I31-(+I31*X31)),IF(U31="Impacto",I31,"")),"")</f>
        <v>0.60000000000000009</v>
      </c>
      <c r="AC31" s="124" t="str">
        <f>IFERROR(IF(AB31="","",IF(AB31&lt;=0.2,"Muy Baja",IF(AB31&lt;=0.4,"Baja",IF(AB31&lt;=0.6,"Media",IF(AB31&lt;=0.8,"Alta","Muy Alta"))))),"")</f>
        <v>Media</v>
      </c>
      <c r="AD31" s="130">
        <f>+AB31</f>
        <v>0.60000000000000009</v>
      </c>
      <c r="AE31" s="124" t="str">
        <f>IFERROR(IF(AF31="","",IF(AF31&lt;=0.2,"Leve",IF(AF31&lt;=0.4,"Menor",IF(AF31&lt;=0.6,"Moderado",IF(AF31&lt;=0.8,"Mayor","Catastrófico"))))),"")</f>
        <v>Moderado</v>
      </c>
      <c r="AF31" s="130">
        <f>IFERROR(IF(U31="Impacto",(M31-(+M31*X31)),IF(U31="Probabilidad",M31,"")),"")</f>
        <v>0.6</v>
      </c>
      <c r="AG31" s="132" t="str">
        <f>IFERROR(IF(OR(AND(AC31="Muy Baja",AE31="Leve"),AND(AC31="Muy Baja",AE31="Menor"),AND(AC31="Baja",AE31="Leve")),"Bajo",IF(OR(AND(AC31="Muy baja",AE31="Moderado"),AND(AC31="Baja",AE31="Menor"),AND(AC31="Baja",AE31="Moderado"),AND(AC31="Media",AE31="Leve"),AND(AC31="Media",AE31="Menor"),AND(AC31="Media",AE31="Moderado"),AND(AC31="Alta",AE31="Leve"),AND(AC31="Alta",AE31="Menor")),"Moderado",IF(OR(AND(AC31="Muy Baja",AE31="Mayor"),AND(AC31="Baja",AE31="Mayor"),AND(AC31="Media",AE31="Mayor"),AND(AC31="Alta",AE31="Moderado"),AND(AC31="Alta",AE31="Mayor"),AND(AC31="Muy Alta",AE31="Leve"),AND(AC31="Muy Alta",AE31="Menor"),AND(AC31="Muy Alta",AE31="Moderado"),AND(AC31="Muy Alta",AE31="Mayor")),"Alto",IF(OR(AND(AC31="Muy Baja",AE31="Catastrófico"),AND(AC31="Baja",AE31="Catastrófico"),AND(AC31="Media",AE31="Catastrófico"),AND(AC31="Alta",AE31="Catastrófico"),AND(AC31="Muy Alta",AE31="Catastrófico")),"Extremo","")))),"")</f>
        <v>Moderado</v>
      </c>
      <c r="AH31" s="116" t="s">
        <v>63</v>
      </c>
      <c r="AI31" s="24" t="s">
        <v>134</v>
      </c>
      <c r="AJ31" s="24" t="s">
        <v>388</v>
      </c>
      <c r="AK31" s="22">
        <v>46023</v>
      </c>
      <c r="AL31" s="22">
        <v>46387</v>
      </c>
      <c r="AM31" s="24"/>
      <c r="AN31" s="331"/>
      <c r="AO31" s="23"/>
      <c r="AP31" s="204"/>
      <c r="AQ31" s="23"/>
    </row>
    <row r="32" spans="1:43" ht="50.25" customHeight="1">
      <c r="A32" s="203"/>
      <c r="B32" s="203"/>
      <c r="C32" s="203"/>
      <c r="D32" s="203"/>
      <c r="E32" s="203"/>
      <c r="F32" s="196"/>
      <c r="G32" s="153"/>
      <c r="H32" s="145"/>
      <c r="I32" s="144"/>
      <c r="J32" s="193"/>
      <c r="K32" s="144"/>
      <c r="L32" s="145"/>
      <c r="M32" s="144"/>
      <c r="N32" s="146"/>
      <c r="O32" s="139"/>
      <c r="P32" s="346"/>
      <c r="Q32" s="198"/>
      <c r="R32" s="347"/>
      <c r="S32" s="198"/>
      <c r="T32" s="200"/>
      <c r="U32" s="137"/>
      <c r="V32" s="202"/>
      <c r="W32" s="117"/>
      <c r="X32" s="131"/>
      <c r="Y32" s="117"/>
      <c r="Z32" s="117"/>
      <c r="AA32" s="117"/>
      <c r="AB32" s="141"/>
      <c r="AC32" s="125"/>
      <c r="AD32" s="131"/>
      <c r="AE32" s="125"/>
      <c r="AF32" s="131"/>
      <c r="AG32" s="133"/>
      <c r="AH32" s="117"/>
      <c r="AI32" s="24" t="s">
        <v>135</v>
      </c>
      <c r="AJ32" s="24" t="s">
        <v>388</v>
      </c>
      <c r="AK32" s="22">
        <v>46023</v>
      </c>
      <c r="AL32" s="22">
        <v>46387</v>
      </c>
      <c r="AM32" s="24"/>
      <c r="AN32" s="331"/>
      <c r="AO32" s="23"/>
      <c r="AP32" s="204"/>
      <c r="AQ32" s="23"/>
    </row>
    <row r="33" spans="1:43" ht="81" customHeight="1">
      <c r="A33" s="50" t="s">
        <v>136</v>
      </c>
      <c r="B33" s="50" t="s">
        <v>51</v>
      </c>
      <c r="C33" s="53" t="s">
        <v>137</v>
      </c>
      <c r="D33" s="53" t="s">
        <v>138</v>
      </c>
      <c r="E33" s="53" t="s">
        <v>139</v>
      </c>
      <c r="F33" s="52" t="s">
        <v>389</v>
      </c>
      <c r="G33" s="48">
        <v>24</v>
      </c>
      <c r="H33" s="9" t="str">
        <f>IF(G33&lt;=0,"",IF(G33&lt;=2,"Muy Baja",IF(G33&lt;=24,"Baja",IF(G33&lt;=500,"Media",IF(G33&lt;=5000,"Alta","Muy Alta")))))</f>
        <v>Baja</v>
      </c>
      <c r="I33" s="10">
        <f>IF(H33="","",IF(H33="Muy Baja",0.2,IF(H33="Baja",0.4,IF(H33="Media",0.6,IF(H33="Alta",0.8,IF(H33="Muy Alta",1,))))))</f>
        <v>0.4</v>
      </c>
      <c r="J33" s="45" t="s">
        <v>54</v>
      </c>
      <c r="K33" s="10" t="str">
        <f>IF(NOT(ISERROR(MATCH(J33,'[3]Tabla Impacto'!$B$221:$B$223,0))),'[3]Tabla Impacto'!$F$223&amp;"Por favor no seleccionar los criterios de impacto(Afectación Económica o presupuestal y Pérdida Reputacional)",J33)</f>
        <v xml:space="preserve">     El riesgo afecta la imagen de la entidad con algunos usuarios de relevancia frente al logro de los objetivos</v>
      </c>
      <c r="L33" s="9" t="str">
        <f>IF(OR(K33='[3]Tabla Impacto'!$C$11,K33='[3]Tabla Impacto'!$D$11),"Leve",IF(OR(K33='[3]Tabla Impacto'!$C$12,K33='[3]Tabla Impacto'!$D$12),"Menor",IF(OR(K33='[3]Tabla Impacto'!$C$13,K33='[3]Tabla Impacto'!$D$13),"Moderado",IF(OR(K33='[3]Tabla Impacto'!$C$14,K33='[3]Tabla Impacto'!$D$14),"Mayor",IF(OR(K33='[3]Tabla Impacto'!$C$15,K33='[3]Tabla Impacto'!$D$15),"Catastrófico","")))))</f>
        <v>Moderado</v>
      </c>
      <c r="M33" s="10">
        <f>IF(L33="","",IF(L33="Leve",0.2,IF(L33="Menor",0.4,IF(L33="Moderado",0.6,IF(L33="Mayor",0.8,IF(L33="Catastrófico",1,))))))</f>
        <v>0.6</v>
      </c>
      <c r="N33" s="11"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46">
        <v>1</v>
      </c>
      <c r="P33" s="338" t="s">
        <v>140</v>
      </c>
      <c r="Q33" s="109" t="s">
        <v>141</v>
      </c>
      <c r="R33" s="348" t="s">
        <v>142</v>
      </c>
      <c r="S33" s="109" t="s">
        <v>143</v>
      </c>
      <c r="T33" s="338" t="s">
        <v>144</v>
      </c>
      <c r="U33" s="26" t="str">
        <f>IF(OR(V33="Preventivo",V33="Detectivo"),"Probabilidad",IF(V33="Correctivo","Impacto",""))</f>
        <v>Probabilidad</v>
      </c>
      <c r="V33" s="108" t="s">
        <v>58</v>
      </c>
      <c r="W33" s="21" t="s">
        <v>59</v>
      </c>
      <c r="X33" s="16" t="str">
        <f>IF(AND(V33="Preventivo",W33="Automático"),"50%",IF(AND(V33="Preventivo",W33="Manual"),"40%",IF(AND(V33="Detectivo",W33="Automático"),"40%",IF(AND(V33="Detectivo",W33="Manual"),"30%",IF(AND(V33="Correctivo",W33="Automático"),"35%",IF(AND(V33="Correctivo",W33="Manual"),"25%",""))))))</f>
        <v>40%</v>
      </c>
      <c r="Y33" s="21" t="s">
        <v>60</v>
      </c>
      <c r="Z33" s="21" t="s">
        <v>61</v>
      </c>
      <c r="AA33" s="21" t="s">
        <v>62</v>
      </c>
      <c r="AB33" s="47">
        <f>IFERROR(IF(U33="Probabilidad",(I33-(+I33*X33)),IF(U33="Impacto",I33,"")),"")</f>
        <v>0.24</v>
      </c>
      <c r="AC33" s="30" t="str">
        <f t="shared" ref="AC33:AC47" si="1">IFERROR(IF(AB33="","",IF(AB33&lt;=0.2,"Muy Baja",IF(AB33&lt;=0.4,"Baja",IF(AB33&lt;=0.6,"Media",IF(AB33&lt;=0.8,"Alta","Muy Alta"))))),"")</f>
        <v>Baja</v>
      </c>
      <c r="AD33" s="19">
        <f t="shared" ref="AD33:AD47" si="2">+AB33</f>
        <v>0.24</v>
      </c>
      <c r="AE33" s="30" t="str">
        <f t="shared" ref="AE33:AE47" si="3">IFERROR(IF(AF33="","",IF(AF33&lt;=0.2,"Leve",IF(AF33&lt;=0.4,"Menor",IF(AF33&lt;=0.6,"Moderado",IF(AF33&lt;=0.8,"Mayor","Catastrófico"))))),"")</f>
        <v>Moderado</v>
      </c>
      <c r="AF33" s="19">
        <f>IFERROR(IF(U33="Impacto",(M33-(+M33*X33)),IF(U33="Probabilidad",M33,"")),"")</f>
        <v>0.6</v>
      </c>
      <c r="AG33" s="31" t="str">
        <f t="shared" ref="AG33:AG47" si="4">IFERROR(IF(OR(AND(AC33="Muy Baja",AE33="Leve"),AND(AC33="Muy Baja",AE33="Menor"),AND(AC33="Baja",AE33="Leve")),"Bajo",IF(OR(AND(AC33="Muy baja",AE33="Moderado"),AND(AC33="Baja",AE33="Menor"),AND(AC33="Baja",AE33="Moderado"),AND(AC33="Media",AE33="Leve"),AND(AC33="Media",AE33="Menor"),AND(AC33="Media",AE33="Moderado"),AND(AC33="Alta",AE33="Leve"),AND(AC33="Alta",AE33="Menor")),"Moderado",IF(OR(AND(AC33="Muy Baja",AE33="Mayor"),AND(AC33="Baja",AE33="Mayor"),AND(AC33="Media",AE33="Mayor"),AND(AC33="Alta",AE33="Moderado"),AND(AC33="Alta",AE33="Mayor"),AND(AC33="Muy Alta",AE33="Leve"),AND(AC33="Muy Alta",AE33="Menor"),AND(AC33="Muy Alta",AE33="Moderado"),AND(AC33="Muy Alta",AE33="Mayor")),"Alto",IF(OR(AND(AC33="Muy Baja",AE33="Catastrófico"),AND(AC33="Baja",AE33="Catastrófico"),AND(AC33="Media",AE33="Catastrófico"),AND(AC33="Alta",AE33="Catastrófico"),AND(AC33="Muy Alta",AE33="Catastrófico")),"Extremo","")))),"")</f>
        <v>Moderado</v>
      </c>
      <c r="AH33" s="21" t="s">
        <v>63</v>
      </c>
      <c r="AI33" s="24" t="s">
        <v>390</v>
      </c>
      <c r="AJ33" s="24" t="s">
        <v>145</v>
      </c>
      <c r="AK33" s="22">
        <v>46023</v>
      </c>
      <c r="AL33" s="22">
        <v>46387</v>
      </c>
      <c r="AM33" s="24"/>
      <c r="AN33" s="331"/>
      <c r="AO33" s="23"/>
      <c r="AP33" s="204"/>
      <c r="AQ33" s="23"/>
    </row>
    <row r="34" spans="1:43" ht="116.25" customHeight="1">
      <c r="A34" s="50" t="s">
        <v>146</v>
      </c>
      <c r="B34" s="50" t="s">
        <v>100</v>
      </c>
      <c r="C34" s="50" t="s">
        <v>147</v>
      </c>
      <c r="D34" s="50" t="s">
        <v>148</v>
      </c>
      <c r="E34" s="50" t="s">
        <v>451</v>
      </c>
      <c r="F34" s="52" t="s">
        <v>358</v>
      </c>
      <c r="G34" s="8">
        <v>2</v>
      </c>
      <c r="H34" s="9" t="str">
        <f t="shared" ref="H34:H35" si="5">IF(G34&lt;=0,"",IF(G34&lt;=2,"Muy Baja",IF(G34&lt;=24,"Baja",IF(G34&lt;=500,"Media",IF(G34&lt;=5000,"Alta","Muy Alta")))))</f>
        <v>Muy Baja</v>
      </c>
      <c r="I34" s="10">
        <f t="shared" ref="I34:I35" si="6">IF(H34="","",IF(H34="Muy Baja",0.2,IF(H34="Baja",0.4,IF(H34="Media",0.6,IF(H34="Alta",0.8,IF(H34="Muy Alta",1,))))))</f>
        <v>0.2</v>
      </c>
      <c r="J34" s="111" t="s">
        <v>69</v>
      </c>
      <c r="K34" s="10" t="str">
        <f>IF(NOT(ISERROR(MATCH(J34,'[2]Tabla Impacto'!$B$221:$B$223,0))),'[2]Tabla Impacto'!$F$223&amp;"Por favor no seleccionar los criterios de impacto(Afectación Económica o presupuestal y Pérdida Reputacional)",J34)</f>
        <v xml:space="preserve">     El riesgo afecta la imagen de alguna área de la organización</v>
      </c>
      <c r="L34" s="9" t="str">
        <f>IF(OR(K34='[2]Tabla Impacto'!$C$11,K34='[2]Tabla Impacto'!$D$11),"Leve",IF(OR(K34='[2]Tabla Impacto'!$C$12,K34='[2]Tabla Impacto'!$D$12),"Menor",IF(OR(K34='[2]Tabla Impacto'!$C$13,K34='[2]Tabla Impacto'!$D$13),"Moderado",IF(OR(K34='[2]Tabla Impacto'!$C$14,K34='[2]Tabla Impacto'!$D$14),"Mayor",IF(OR(K34='[2]Tabla Impacto'!$C$15,K34='[2]Tabla Impacto'!$D$15),"Catastrófico","")))))</f>
        <v>Leve</v>
      </c>
      <c r="M34" s="10">
        <f t="shared" ref="M34:M35" si="7">IF(L34="","",IF(L34="Leve",0.2,IF(L34="Menor",0.4,IF(L34="Moderado",0.6,IF(L34="Mayor",0.8,IF(L34="Catastrófico",1,))))))</f>
        <v>0.2</v>
      </c>
      <c r="N34" s="11"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Bajo</v>
      </c>
      <c r="O34" s="46">
        <v>1</v>
      </c>
      <c r="P34" s="25" t="s">
        <v>149</v>
      </c>
      <c r="Q34" s="25" t="s">
        <v>391</v>
      </c>
      <c r="R34" s="25" t="s">
        <v>150</v>
      </c>
      <c r="S34" s="25" t="s">
        <v>151</v>
      </c>
      <c r="T34" s="25" t="s">
        <v>152</v>
      </c>
      <c r="U34" s="26" t="str">
        <f t="shared" ref="U34:U47" si="8">IF(OR(V34="Preventivo",V34="Detectivo"),"Probabilidad",IF(V34="Correctivo","Impacto",""))</f>
        <v>Probabilidad</v>
      </c>
      <c r="V34" s="21" t="s">
        <v>58</v>
      </c>
      <c r="W34" s="21" t="s">
        <v>59</v>
      </c>
      <c r="X34" s="19" t="str">
        <f t="shared" ref="X34:X47" si="9">IF(AND(V34="Preventivo",W34="Automático"),"50%",IF(AND(V34="Preventivo",W34="Manual"),"40%",IF(AND(V34="Detectivo",W34="Automático"),"40%",IF(AND(V34="Detectivo",W34="Manual"),"30%",IF(AND(V34="Correctivo",W34="Automático"),"35%",IF(AND(V34="Correctivo",W34="Manual"),"25%",""))))))</f>
        <v>40%</v>
      </c>
      <c r="Y34" s="21" t="s">
        <v>60</v>
      </c>
      <c r="Z34" s="21" t="s">
        <v>61</v>
      </c>
      <c r="AA34" s="21" t="s">
        <v>62</v>
      </c>
      <c r="AB34" s="54">
        <f>IFERROR(IF(U34="Probabilidad",(I34-(+I34*X34)),IF(U34="Impacto",I34,"")),"")</f>
        <v>0.12</v>
      </c>
      <c r="AC34" s="55" t="str">
        <f t="shared" si="1"/>
        <v>Muy Baja</v>
      </c>
      <c r="AD34" s="19">
        <f t="shared" si="2"/>
        <v>0.12</v>
      </c>
      <c r="AE34" s="56" t="str">
        <f t="shared" si="3"/>
        <v>Leve</v>
      </c>
      <c r="AF34" s="19">
        <f>IFERROR(IF(U34="Impacto",(M34-(+M34*X34)),IF(U34="Probabilidad",M34,"")),"")</f>
        <v>0.2</v>
      </c>
      <c r="AG34" s="57" t="str">
        <f t="shared" si="4"/>
        <v>Bajo</v>
      </c>
      <c r="AH34" s="21" t="s">
        <v>63</v>
      </c>
      <c r="AI34" s="13" t="s">
        <v>392</v>
      </c>
      <c r="AJ34" s="13" t="s">
        <v>153</v>
      </c>
      <c r="AK34" s="22">
        <v>46023</v>
      </c>
      <c r="AL34" s="22">
        <v>46387</v>
      </c>
      <c r="AM34" s="24"/>
      <c r="AN34" s="331"/>
      <c r="AO34" s="23"/>
      <c r="AP34" s="58"/>
      <c r="AQ34" s="23"/>
    </row>
    <row r="35" spans="1:43" ht="132.75" customHeight="1">
      <c r="A35" s="5" t="s">
        <v>154</v>
      </c>
      <c r="B35" s="59" t="s">
        <v>51</v>
      </c>
      <c r="C35" s="13" t="s">
        <v>155</v>
      </c>
      <c r="D35" s="13" t="s">
        <v>156</v>
      </c>
      <c r="E35" s="13" t="s">
        <v>157</v>
      </c>
      <c r="F35" s="25" t="s">
        <v>358</v>
      </c>
      <c r="G35" s="8">
        <v>2</v>
      </c>
      <c r="H35" s="9" t="str">
        <f t="shared" si="5"/>
        <v>Muy Baja</v>
      </c>
      <c r="I35" s="10">
        <f t="shared" si="6"/>
        <v>0.2</v>
      </c>
      <c r="J35" s="111" t="s">
        <v>54</v>
      </c>
      <c r="K35" s="10" t="str">
        <f>IF(NOT(ISERROR(MATCH(J35,'[2]Tabla Impacto'!$B$221:$B$223,0))),'[2]Tabla Impacto'!$F$223&amp;"Por favor no seleccionar los criterios de impacto(Afectación Económica o presupuestal y Pérdida Reputacional)",J35)</f>
        <v xml:space="preserve">     El riesgo afecta la imagen de la entidad con algunos usuarios de relevancia frente al logro de los objetivos</v>
      </c>
      <c r="L35" s="9" t="str">
        <f>IF(OR(K35='[2]Tabla Impacto'!$C$11,K35='[2]Tabla Impacto'!$D$11),"Leve",IF(OR(K35='[2]Tabla Impacto'!$C$12,K35='[2]Tabla Impacto'!$D$12),"Menor",IF(OR(K35='[2]Tabla Impacto'!$C$13,K35='[2]Tabla Impacto'!$D$13),"Moderado",IF(OR(K35='[2]Tabla Impacto'!$C$14,K35='[2]Tabla Impacto'!$D$14),"Mayor",IF(OR(K35='[2]Tabla Impacto'!$C$15,K35='[2]Tabla Impacto'!$D$15),"Catastrófico","")))))</f>
        <v>Moderado</v>
      </c>
      <c r="M35" s="10">
        <f t="shared" si="7"/>
        <v>0.6</v>
      </c>
      <c r="N35" s="11" t="str">
        <f>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Moderado</v>
      </c>
      <c r="O35" s="12">
        <v>1</v>
      </c>
      <c r="P35" s="13" t="s">
        <v>393</v>
      </c>
      <c r="Q35" s="13" t="s">
        <v>394</v>
      </c>
      <c r="R35" s="13" t="s">
        <v>158</v>
      </c>
      <c r="S35" s="13" t="s">
        <v>159</v>
      </c>
      <c r="T35" s="13" t="s">
        <v>160</v>
      </c>
      <c r="U35" s="14" t="str">
        <f t="shared" si="8"/>
        <v>Probabilidad</v>
      </c>
      <c r="V35" s="15" t="s">
        <v>58</v>
      </c>
      <c r="W35" s="15" t="s">
        <v>59</v>
      </c>
      <c r="X35" s="16" t="str">
        <f t="shared" si="9"/>
        <v>40%</v>
      </c>
      <c r="Y35" s="15" t="s">
        <v>60</v>
      </c>
      <c r="Z35" s="15" t="s">
        <v>61</v>
      </c>
      <c r="AA35" s="15" t="s">
        <v>62</v>
      </c>
      <c r="AB35" s="17">
        <f>IFERROR(IF(U35="Probabilidad",(I35-(+I35*X35)),IF(U35="Impacto",I35,"")),"")</f>
        <v>0.12</v>
      </c>
      <c r="AC35" s="18" t="str">
        <f t="shared" si="1"/>
        <v>Muy Baja</v>
      </c>
      <c r="AD35" s="19">
        <f t="shared" si="2"/>
        <v>0.12</v>
      </c>
      <c r="AE35" s="18" t="str">
        <f t="shared" si="3"/>
        <v>Moderado</v>
      </c>
      <c r="AF35" s="19">
        <f>IFERROR(IF(U35="Impacto",(M35-(+M35*X35)),IF(U35="Probabilidad",M35,"")),"")</f>
        <v>0.6</v>
      </c>
      <c r="AG35" s="20" t="str">
        <f t="shared" si="4"/>
        <v>Moderado</v>
      </c>
      <c r="AH35" s="21" t="s">
        <v>63</v>
      </c>
      <c r="AI35" s="13" t="s">
        <v>395</v>
      </c>
      <c r="AJ35" s="13" t="s">
        <v>153</v>
      </c>
      <c r="AK35" s="22">
        <v>46023</v>
      </c>
      <c r="AL35" s="22">
        <v>46387</v>
      </c>
      <c r="AM35" s="349"/>
      <c r="AN35" s="350"/>
      <c r="AO35" s="23"/>
      <c r="AP35" s="58"/>
      <c r="AQ35" s="23"/>
    </row>
    <row r="36" spans="1:43" ht="105" customHeight="1">
      <c r="A36" s="46" t="s">
        <v>161</v>
      </c>
      <c r="B36" s="6" t="s">
        <v>51</v>
      </c>
      <c r="C36" s="6" t="s">
        <v>162</v>
      </c>
      <c r="D36" s="6" t="s">
        <v>163</v>
      </c>
      <c r="E36" s="52" t="s">
        <v>452</v>
      </c>
      <c r="F36" s="6" t="s">
        <v>164</v>
      </c>
      <c r="G36" s="48">
        <v>112</v>
      </c>
      <c r="H36" s="9" t="str">
        <f>IF(G36&lt;=0,"",IF(G36&lt;=2,"Muy Baja",IF(G36&lt;=24,"Baja",IF(G36&lt;=500,"Media",IF(G36&lt;=5000,"Alta","Muy Alta")))))</f>
        <v>Media</v>
      </c>
      <c r="I36" s="10">
        <f>IF(H36="","",IF(H36="Muy Baja",0.2,IF(H36="Baja",0.4,IF(H36="Media",0.6,IF(H36="Alta",0.8,IF(H36="Muy Alta",1,))))))</f>
        <v>0.6</v>
      </c>
      <c r="J36" s="45" t="s">
        <v>54</v>
      </c>
      <c r="K36" s="10" t="str">
        <f>IF(NOT(ISERROR(MATCH(J36,'[4]Tabla Impacto'!$B$221:$B$223,0))),'[4]Tabla Impacto'!$F$223&amp;"Por favor no seleccionar los criterios de impacto(Afectación Económica o presupuestal y Pérdida Reputacional)",J36)</f>
        <v xml:space="preserve">     El riesgo afecta la imagen de la entidad con algunos usuarios de relevancia frente al logro de los objetivos</v>
      </c>
      <c r="L36" s="9" t="str">
        <f>IF(OR(K36='[4]Tabla Impacto'!$C$11,K36='[4]Tabla Impacto'!$D$11),"Leve",IF(OR(K36='[4]Tabla Impacto'!$C$12,K36='[4]Tabla Impacto'!$D$12),"Menor",IF(OR(K36='[4]Tabla Impacto'!$C$13,K36='[4]Tabla Impacto'!$D$13),"Moderado",IF(OR(K36='[4]Tabla Impacto'!$C$14,K36='[4]Tabla Impacto'!$D$14),"Mayor",IF(OR(K36='[4]Tabla Impacto'!$C$15,K36='[4]Tabla Impacto'!$D$15),"Catastrófico","")))))</f>
        <v>Moderado</v>
      </c>
      <c r="M36" s="10">
        <f>IF(L36="","",IF(L36="Leve",0.2,IF(L36="Menor",0.4,IF(L36="Moderado",0.6,IF(L36="Mayor",0.8,IF(L36="Catastrófico",1,))))))</f>
        <v>0.6</v>
      </c>
      <c r="N36" s="1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12">
        <v>1</v>
      </c>
      <c r="P36" s="24" t="s">
        <v>165</v>
      </c>
      <c r="Q36" s="73"/>
      <c r="R36" s="24" t="s">
        <v>166</v>
      </c>
      <c r="S36" s="24" t="s">
        <v>167</v>
      </c>
      <c r="T36" s="24" t="s">
        <v>168</v>
      </c>
      <c r="U36" s="14" t="str">
        <f t="shared" si="8"/>
        <v>Probabilidad</v>
      </c>
      <c r="V36" s="15" t="s">
        <v>58</v>
      </c>
      <c r="W36" s="15" t="s">
        <v>59</v>
      </c>
      <c r="X36" s="16" t="str">
        <f t="shared" si="9"/>
        <v>40%</v>
      </c>
      <c r="Y36" s="15" t="s">
        <v>60</v>
      </c>
      <c r="Z36" s="15" t="s">
        <v>61</v>
      </c>
      <c r="AA36" s="15" t="s">
        <v>62</v>
      </c>
      <c r="AB36" s="60">
        <f>IFERROR(IF(U36="Probabilidad",(I36-(+I36*X36)),IF(U36="Impacto",I36,"")),"")</f>
        <v>0.36</v>
      </c>
      <c r="AC36" s="18" t="str">
        <f t="shared" si="1"/>
        <v>Baja</v>
      </c>
      <c r="AD36" s="19">
        <f t="shared" si="2"/>
        <v>0.36</v>
      </c>
      <c r="AE36" s="18" t="str">
        <f t="shared" si="3"/>
        <v>Moderado</v>
      </c>
      <c r="AF36" s="19">
        <f>IFERROR(IF(U36="Impacto",(M36-(+M36*X36)),IF(U36="Probabilidad",M36,"")),"")</f>
        <v>0.6</v>
      </c>
      <c r="AG36" s="20" t="str">
        <f t="shared" si="4"/>
        <v>Moderado</v>
      </c>
      <c r="AH36" s="21" t="s">
        <v>63</v>
      </c>
      <c r="AI36" s="53" t="s">
        <v>169</v>
      </c>
      <c r="AJ36" s="53" t="s">
        <v>170</v>
      </c>
      <c r="AK36" s="22">
        <v>46023</v>
      </c>
      <c r="AL36" s="22">
        <v>46387</v>
      </c>
      <c r="AM36" s="349"/>
      <c r="AN36" s="350"/>
      <c r="AO36" s="23"/>
      <c r="AP36" s="351"/>
      <c r="AQ36" s="23"/>
    </row>
    <row r="37" spans="1:43" ht="59.25" customHeight="1">
      <c r="A37" s="138" t="s">
        <v>171</v>
      </c>
      <c r="B37" s="118" t="s">
        <v>100</v>
      </c>
      <c r="C37" s="118" t="s">
        <v>172</v>
      </c>
      <c r="D37" s="118" t="s">
        <v>173</v>
      </c>
      <c r="E37" s="181" t="s">
        <v>453</v>
      </c>
      <c r="F37" s="118" t="s">
        <v>358</v>
      </c>
      <c r="G37" s="152">
        <v>1</v>
      </c>
      <c r="H37" s="191" t="str">
        <f>IF(G37&lt;=0,"",IF(G37&lt;=2,"Muy Baja",IF(G37&lt;=24,"Baja",IF(G37&lt;=500,"Media",IF(G37&lt;=5000,"Alta","Muy Alta")))))</f>
        <v>Muy Baja</v>
      </c>
      <c r="I37" s="112">
        <f>IF(H37="","",IF(H37="Muy Baja",0.2,IF(H37="Baja",0.4,IF(H37="Media",0.6,IF(H37="Alta",0.8,IF(H37="Muy Alta",1,))))))</f>
        <v>0.2</v>
      </c>
      <c r="J37" s="184" t="s">
        <v>69</v>
      </c>
      <c r="K37" s="112" t="str">
        <f>IF(NOT(ISERROR(MATCH(J37,'[4]Tabla Impacto'!$B$221:$B$223,0))),'[4]Tabla Impacto'!$F$223&amp;"Por favor no seleccionar los criterios de impacto(Afectación Económica o presupuestal y Pérdida Reputacional)",J37)</f>
        <v xml:space="preserve">     El riesgo afecta la imagen de alguna área de la organización</v>
      </c>
      <c r="L37" s="191" t="str">
        <f>IF(OR(K37='[4]Tabla Impacto'!$C$11,K37='[4]Tabla Impacto'!$D$11),"Leve",IF(OR(K37='[4]Tabla Impacto'!$C$12,K37='[4]Tabla Impacto'!$D$12),"Menor",IF(OR(K37='[4]Tabla Impacto'!$C$13,K37='[4]Tabla Impacto'!$D$13),"Moderado",IF(OR(K37='[4]Tabla Impacto'!$C$14,K37='[4]Tabla Impacto'!$D$14),"Mayor",IF(OR(K37='[4]Tabla Impacto'!$C$15,K37='[4]Tabla Impacto'!$D$15),"Catastrófico","")))))</f>
        <v>Leve</v>
      </c>
      <c r="M37" s="112">
        <f>IF(L37="","",IF(L37="Leve",0.2,IF(L37="Menor",0.4,IF(L37="Moderado",0.6,IF(L37="Mayor",0.8,IF(L37="Catastrófico",1,))))))</f>
        <v>0.2</v>
      </c>
      <c r="N37" s="189"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Bajo</v>
      </c>
      <c r="O37" s="12">
        <v>1</v>
      </c>
      <c r="P37" s="24" t="s">
        <v>174</v>
      </c>
      <c r="Q37" s="24"/>
      <c r="R37" s="24" t="s">
        <v>166</v>
      </c>
      <c r="S37" s="24" t="s">
        <v>167</v>
      </c>
      <c r="T37" s="24" t="s">
        <v>168</v>
      </c>
      <c r="U37" s="14" t="str">
        <f t="shared" si="8"/>
        <v>Probabilidad</v>
      </c>
      <c r="V37" s="15" t="s">
        <v>58</v>
      </c>
      <c r="W37" s="15" t="s">
        <v>175</v>
      </c>
      <c r="X37" s="16" t="str">
        <f t="shared" si="9"/>
        <v>50%</v>
      </c>
      <c r="Y37" s="15" t="s">
        <v>60</v>
      </c>
      <c r="Z37" s="15" t="s">
        <v>95</v>
      </c>
      <c r="AA37" s="15" t="s">
        <v>62</v>
      </c>
      <c r="AB37" s="60">
        <f>IFERROR(IF(U37="Probabilidad",(I37-(+I37*X37)),IF(U37="Impacto",I37,"")),"")</f>
        <v>0.1</v>
      </c>
      <c r="AC37" s="61" t="str">
        <f t="shared" si="1"/>
        <v>Muy Baja</v>
      </c>
      <c r="AD37" s="19">
        <f t="shared" si="2"/>
        <v>0.1</v>
      </c>
      <c r="AE37" s="61" t="str">
        <f t="shared" si="3"/>
        <v>Leve</v>
      </c>
      <c r="AF37" s="19">
        <f>IFERROR(IF(U37="Impacto",(M37-(+M37*X37)),IF(U37="Probabilidad",M37,"")),"")</f>
        <v>0.2</v>
      </c>
      <c r="AG37" s="62" t="str">
        <f t="shared" si="4"/>
        <v>Bajo</v>
      </c>
      <c r="AH37" s="116" t="s">
        <v>176</v>
      </c>
      <c r="AI37" s="181" t="s">
        <v>177</v>
      </c>
      <c r="AJ37" s="167" t="s">
        <v>170</v>
      </c>
      <c r="AK37" s="22">
        <v>46023</v>
      </c>
      <c r="AL37" s="22">
        <v>46387</v>
      </c>
      <c r="AM37" s="352"/>
      <c r="AN37" s="353"/>
      <c r="AO37" s="23"/>
      <c r="AP37" s="354"/>
      <c r="AQ37" s="23"/>
    </row>
    <row r="38" spans="1:43" ht="100.5" customHeight="1">
      <c r="A38" s="158"/>
      <c r="B38" s="157"/>
      <c r="C38" s="157"/>
      <c r="D38" s="157"/>
      <c r="E38" s="196"/>
      <c r="F38" s="157"/>
      <c r="G38" s="153"/>
      <c r="H38" s="192"/>
      <c r="I38" s="144"/>
      <c r="J38" s="193"/>
      <c r="K38" s="144"/>
      <c r="L38" s="192"/>
      <c r="M38" s="144"/>
      <c r="N38" s="190"/>
      <c r="O38" s="12">
        <v>2</v>
      </c>
      <c r="P38" s="24" t="s">
        <v>178</v>
      </c>
      <c r="Q38" s="24"/>
      <c r="R38" s="24" t="s">
        <v>166</v>
      </c>
      <c r="S38" s="24" t="s">
        <v>167</v>
      </c>
      <c r="T38" s="24" t="s">
        <v>168</v>
      </c>
      <c r="U38" s="14" t="str">
        <f t="shared" si="8"/>
        <v>Probabilidad</v>
      </c>
      <c r="V38" s="15" t="s">
        <v>58</v>
      </c>
      <c r="W38" s="15" t="s">
        <v>175</v>
      </c>
      <c r="X38" s="16" t="str">
        <f t="shared" si="9"/>
        <v>50%</v>
      </c>
      <c r="Y38" s="15" t="s">
        <v>60</v>
      </c>
      <c r="Z38" s="15" t="s">
        <v>95</v>
      </c>
      <c r="AA38" s="15" t="s">
        <v>62</v>
      </c>
      <c r="AB38" s="60">
        <f>IFERROR(IF(AND(U37="Probabilidad",U38="Probabilidad"),(AD37-(+AD37*X38)),IF(U38="Probabilidad",(I37-(+I37*X38)),IF(U38="Impacto",AD37,""))),"")</f>
        <v>0.05</v>
      </c>
      <c r="AC38" s="61" t="str">
        <f t="shared" si="1"/>
        <v>Muy Baja</v>
      </c>
      <c r="AD38" s="19">
        <f t="shared" si="2"/>
        <v>0.05</v>
      </c>
      <c r="AE38" s="61" t="str">
        <f t="shared" si="3"/>
        <v>Leve</v>
      </c>
      <c r="AF38" s="19">
        <f>IFERROR(IF(AND(U37="Impacto",U38="Impacto"),(AF37-(+AF37*X38)),IF(U38="Impacto",($M$19-(+$M$19*X38)),IF(U38="Probabilidad",AF37,""))),"")</f>
        <v>0.2</v>
      </c>
      <c r="AG38" s="62" t="str">
        <f t="shared" si="4"/>
        <v>Bajo</v>
      </c>
      <c r="AH38" s="117"/>
      <c r="AI38" s="182"/>
      <c r="AJ38" s="169"/>
      <c r="AK38" s="22">
        <v>46023</v>
      </c>
      <c r="AL38" s="22">
        <v>46387</v>
      </c>
      <c r="AM38" s="355"/>
      <c r="AN38" s="356"/>
      <c r="AO38" s="23"/>
      <c r="AP38" s="357"/>
      <c r="AQ38" s="23"/>
    </row>
    <row r="39" spans="1:43" ht="114.75" customHeight="1">
      <c r="A39" s="5" t="s">
        <v>179</v>
      </c>
      <c r="B39" s="5" t="s">
        <v>100</v>
      </c>
      <c r="C39" s="5" t="s">
        <v>180</v>
      </c>
      <c r="D39" s="5" t="s">
        <v>181</v>
      </c>
      <c r="E39" s="50" t="s">
        <v>396</v>
      </c>
      <c r="F39" s="6" t="s">
        <v>358</v>
      </c>
      <c r="G39" s="48">
        <v>112</v>
      </c>
      <c r="H39" s="9" t="str">
        <f>IF(G39&lt;=0,"",IF(G39&lt;=2,"Muy Baja",IF(G39&lt;=24,"Baja",IF(G39&lt;=500,"Media",IF(G39&lt;=5000,"Alta","Muy Alta")))))</f>
        <v>Media</v>
      </c>
      <c r="I39" s="10">
        <f>IF(H39="","",IF(H39="Muy Baja",0.2,IF(H39="Baja",0.4,IF(H39="Media",0.6,IF(H39="Alta",0.8,IF(H39="Muy Alta",1,))))))</f>
        <v>0.6</v>
      </c>
      <c r="J39" s="45" t="s">
        <v>54</v>
      </c>
      <c r="K39" s="10" t="str">
        <f>IF(NOT(ISERROR(MATCH(J39,'[4]Tabla Impacto'!$B$221:$B$223,0))),'[4]Tabla Impacto'!$F$223&amp;"Por favor no seleccionar los criterios de impacto(Afectación Económica o presupuestal y Pérdida Reputacional)",J39)</f>
        <v xml:space="preserve">     El riesgo afecta la imagen de la entidad con algunos usuarios de relevancia frente al logro de los objetivos</v>
      </c>
      <c r="L39" s="9" t="str">
        <f>IF(OR(K39='[4]Tabla Impacto'!$C$11,K39='[4]Tabla Impacto'!$D$11),"Leve",IF(OR(K39='[4]Tabla Impacto'!$C$12,K39='[4]Tabla Impacto'!$D$12),"Menor",IF(OR(K39='[4]Tabla Impacto'!$C$13,K39='[4]Tabla Impacto'!$D$13),"Moderado",IF(OR(K39='[4]Tabla Impacto'!$C$14,K39='[4]Tabla Impacto'!$D$14),"Mayor",IF(OR(K39='[4]Tabla Impacto'!$C$15,K39='[4]Tabla Impacto'!$D$15),"Catastrófico","")))))</f>
        <v>Moderado</v>
      </c>
      <c r="M39" s="10">
        <f>IF(L39="","",IF(L39="Leve",0.2,IF(L39="Menor",0.4,IF(L39="Moderado",0.6,IF(L39="Mayor",0.8,IF(L39="Catastrófico",1,))))))</f>
        <v>0.6</v>
      </c>
      <c r="N39" s="11"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46">
        <v>1</v>
      </c>
      <c r="P39" s="358" t="s">
        <v>182</v>
      </c>
      <c r="Q39" s="24"/>
      <c r="R39" s="358" t="s">
        <v>183</v>
      </c>
      <c r="S39" s="358" t="s">
        <v>167</v>
      </c>
      <c r="T39" s="358" t="s">
        <v>184</v>
      </c>
      <c r="U39" s="14" t="str">
        <f t="shared" si="8"/>
        <v>Probabilidad</v>
      </c>
      <c r="V39" s="15" t="s">
        <v>58</v>
      </c>
      <c r="W39" s="15" t="s">
        <v>59</v>
      </c>
      <c r="X39" s="16" t="str">
        <f t="shared" si="9"/>
        <v>40%</v>
      </c>
      <c r="Y39" s="15" t="s">
        <v>60</v>
      </c>
      <c r="Z39" s="15" t="s">
        <v>61</v>
      </c>
      <c r="AA39" s="15" t="s">
        <v>62</v>
      </c>
      <c r="AB39" s="17">
        <f>IFERROR(IF(U39="Probabilidad",(I39-(+I39*X39)),IF(U39="Impacto",I39,"")),"")</f>
        <v>0.36</v>
      </c>
      <c r="AC39" s="18" t="str">
        <f t="shared" si="1"/>
        <v>Baja</v>
      </c>
      <c r="AD39" s="19">
        <f t="shared" si="2"/>
        <v>0.36</v>
      </c>
      <c r="AE39" s="18" t="str">
        <f t="shared" si="3"/>
        <v>Moderado</v>
      </c>
      <c r="AF39" s="19">
        <f>IFERROR(IF(U39="Impacto",(M39-(+M39*X39)),IF(U39="Probabilidad",M39,"")),"")</f>
        <v>0.6</v>
      </c>
      <c r="AG39" s="20" t="str">
        <f t="shared" si="4"/>
        <v>Moderado</v>
      </c>
      <c r="AH39" s="21" t="s">
        <v>63</v>
      </c>
      <c r="AI39" s="53" t="s">
        <v>185</v>
      </c>
      <c r="AJ39" s="53" t="s">
        <v>186</v>
      </c>
      <c r="AK39" s="22">
        <v>46023</v>
      </c>
      <c r="AL39" s="22">
        <v>46387</v>
      </c>
      <c r="AM39" s="349"/>
      <c r="AN39" s="350"/>
      <c r="AO39" s="23"/>
      <c r="AP39" s="359"/>
      <c r="AQ39" s="23"/>
    </row>
    <row r="40" spans="1:43" ht="117.75" customHeight="1">
      <c r="A40" s="5" t="s">
        <v>187</v>
      </c>
      <c r="B40" s="5" t="s">
        <v>100</v>
      </c>
      <c r="C40" s="5" t="s">
        <v>188</v>
      </c>
      <c r="D40" s="5" t="s">
        <v>189</v>
      </c>
      <c r="E40" s="50" t="s">
        <v>190</v>
      </c>
      <c r="F40" s="6" t="s">
        <v>371</v>
      </c>
      <c r="G40" s="48">
        <v>112</v>
      </c>
      <c r="H40" s="9" t="str">
        <f>IF(G40&lt;=0,"",IF(G40&lt;=2,"Muy Baja",IF(G40&lt;=24,"Baja",IF(G40&lt;=500,"Media",IF(G40&lt;=5000,"Alta","Muy Alta")))))</f>
        <v>Media</v>
      </c>
      <c r="I40" s="10">
        <f>IF(H40="","",IF(H40="Muy Baja",0.2,IF(H40="Baja",0.4,IF(H40="Media",0.6,IF(H40="Alta",0.8,IF(H40="Muy Alta",1,))))))</f>
        <v>0.6</v>
      </c>
      <c r="J40" s="45" t="s">
        <v>371</v>
      </c>
      <c r="K40" s="10" t="str">
        <f>IF(NOT(ISERROR(MATCH(J40,'[4]Tabla Impacto'!$B$221:$B$223,0))),'[4]Tabla Impacto'!$F$223&amp;"Por favor no seleccionar los criterios de impacto(Afectación Económica o presupuestal y Pérdida Reputacional)",J40)</f>
        <v xml:space="preserve">     El riesgo afecta la imagen de la entidad con efecto publicitario sostenido a nivel de sector administrativo, nivel departamental o municipal</v>
      </c>
      <c r="L40" s="288" t="s">
        <v>454</v>
      </c>
      <c r="M40" s="293">
        <v>0.8</v>
      </c>
      <c r="N40" s="295" t="s">
        <v>455</v>
      </c>
      <c r="O40" s="46">
        <v>1</v>
      </c>
      <c r="P40" s="24" t="s">
        <v>397</v>
      </c>
      <c r="Q40" s="24"/>
      <c r="R40" s="24" t="s">
        <v>191</v>
      </c>
      <c r="S40" s="24" t="s">
        <v>167</v>
      </c>
      <c r="T40" s="24" t="s">
        <v>398</v>
      </c>
      <c r="U40" s="14" t="str">
        <f t="shared" si="8"/>
        <v>Probabilidad</v>
      </c>
      <c r="V40" s="15" t="s">
        <v>58</v>
      </c>
      <c r="W40" s="15" t="s">
        <v>59</v>
      </c>
      <c r="X40" s="16" t="str">
        <f t="shared" si="9"/>
        <v>40%</v>
      </c>
      <c r="Y40" s="15" t="s">
        <v>60</v>
      </c>
      <c r="Z40" s="15" t="s">
        <v>61</v>
      </c>
      <c r="AA40" s="15" t="s">
        <v>62</v>
      </c>
      <c r="AB40" s="17">
        <f>IFERROR(IF(U40="Probabilidad",(I40-(+I40*X40)),IF(U40="Impacto",I40,"")),"")</f>
        <v>0.36</v>
      </c>
      <c r="AC40" s="18" t="str">
        <f t="shared" si="1"/>
        <v>Baja</v>
      </c>
      <c r="AD40" s="19">
        <f t="shared" si="2"/>
        <v>0.36</v>
      </c>
      <c r="AE40" s="262" t="s">
        <v>454</v>
      </c>
      <c r="AF40" s="260">
        <v>0.8</v>
      </c>
      <c r="AG40" s="20" t="str">
        <f t="shared" si="4"/>
        <v>Alto</v>
      </c>
      <c r="AH40" s="21" t="s">
        <v>63</v>
      </c>
      <c r="AI40" s="53" t="s">
        <v>399</v>
      </c>
      <c r="AJ40" s="53" t="s">
        <v>170</v>
      </c>
      <c r="AK40" s="22">
        <v>46023</v>
      </c>
      <c r="AL40" s="22">
        <v>46387</v>
      </c>
      <c r="AM40" s="360"/>
      <c r="AN40" s="361"/>
      <c r="AO40" s="23"/>
      <c r="AP40" s="63"/>
      <c r="AQ40" s="23"/>
    </row>
    <row r="41" spans="1:43" ht="125.25" customHeight="1">
      <c r="A41" s="5" t="s">
        <v>192</v>
      </c>
      <c r="B41" s="5" t="s">
        <v>100</v>
      </c>
      <c r="C41" s="5" t="s">
        <v>193</v>
      </c>
      <c r="D41" s="5" t="s">
        <v>194</v>
      </c>
      <c r="E41" s="50" t="s">
        <v>195</v>
      </c>
      <c r="F41" s="6" t="s">
        <v>371</v>
      </c>
      <c r="G41" s="48">
        <v>112</v>
      </c>
      <c r="H41" s="9" t="str">
        <f>IF(G41&lt;=0,"",IF(G41&lt;=2,"Muy Baja",IF(G41&lt;=24,"Baja",IF(G41&lt;=500,"Media",IF(G41&lt;=5000,"Alta","Muy Alta")))))</f>
        <v>Media</v>
      </c>
      <c r="I41" s="10">
        <f>IF(H41="","",IF(H41="Muy Baja",0.2,IF(H41="Baja",0.4,IF(H41="Media",0.6,IF(H41="Alta",0.8,IF(H41="Muy Alta",1,))))))</f>
        <v>0.6</v>
      </c>
      <c r="J41" s="45" t="s">
        <v>371</v>
      </c>
      <c r="K41" s="10" t="str">
        <f>IF(NOT(ISERROR(MATCH(J41,'[4]Tabla Impacto'!$B$221:$B$223,0))),'[4]Tabla Impacto'!$F$223&amp;"Por favor no seleccionar los criterios de impacto(Afectación Económica o presupuestal y Pérdida Reputacional)",J41)</f>
        <v xml:space="preserve">     El riesgo afecta la imagen de la entidad con efecto publicitario sostenido a nivel de sector administrativo, nivel departamental o municipal</v>
      </c>
      <c r="L41" s="288" t="s">
        <v>454</v>
      </c>
      <c r="M41" s="293">
        <v>0.8</v>
      </c>
      <c r="N41" s="295" t="s">
        <v>455</v>
      </c>
      <c r="O41" s="46">
        <v>1</v>
      </c>
      <c r="P41" s="24" t="s">
        <v>196</v>
      </c>
      <c r="Q41" s="24"/>
      <c r="R41" s="24" t="s">
        <v>191</v>
      </c>
      <c r="S41" s="24" t="s">
        <v>167</v>
      </c>
      <c r="T41" s="24" t="s">
        <v>398</v>
      </c>
      <c r="U41" s="14" t="str">
        <f t="shared" si="8"/>
        <v>Probabilidad</v>
      </c>
      <c r="V41" s="15" t="s">
        <v>58</v>
      </c>
      <c r="W41" s="15" t="s">
        <v>59</v>
      </c>
      <c r="X41" s="16" t="str">
        <f t="shared" si="9"/>
        <v>40%</v>
      </c>
      <c r="Y41" s="15" t="s">
        <v>60</v>
      </c>
      <c r="Z41" s="15" t="s">
        <v>61</v>
      </c>
      <c r="AA41" s="15" t="s">
        <v>62</v>
      </c>
      <c r="AB41" s="17">
        <f>IFERROR(IF(U41="Probabilidad",(I41-(+I41*X41)),IF(U41="Impacto",I41,"")),"")</f>
        <v>0.36</v>
      </c>
      <c r="AC41" s="18" t="str">
        <f t="shared" si="1"/>
        <v>Baja</v>
      </c>
      <c r="AD41" s="19">
        <f t="shared" si="2"/>
        <v>0.36</v>
      </c>
      <c r="AE41" s="262" t="s">
        <v>454</v>
      </c>
      <c r="AF41" s="260">
        <v>0.8</v>
      </c>
      <c r="AG41" s="263" t="s">
        <v>455</v>
      </c>
      <c r="AH41" s="21" t="s">
        <v>63</v>
      </c>
      <c r="AI41" s="53" t="s">
        <v>399</v>
      </c>
      <c r="AJ41" s="53" t="s">
        <v>170</v>
      </c>
      <c r="AK41" s="22">
        <v>46023</v>
      </c>
      <c r="AL41" s="22">
        <v>46387</v>
      </c>
      <c r="AM41" s="362"/>
      <c r="AN41" s="362"/>
      <c r="AO41" s="23"/>
      <c r="AP41" s="63"/>
      <c r="AQ41" s="23"/>
    </row>
    <row r="42" spans="1:43" ht="55.5" customHeight="1">
      <c r="A42" s="194" t="s">
        <v>197</v>
      </c>
      <c r="B42" s="181" t="s">
        <v>100</v>
      </c>
      <c r="C42" s="181" t="s">
        <v>198</v>
      </c>
      <c r="D42" s="181" t="s">
        <v>199</v>
      </c>
      <c r="E42" s="181" t="s">
        <v>200</v>
      </c>
      <c r="F42" s="118" t="s">
        <v>358</v>
      </c>
      <c r="G42" s="152">
        <v>15</v>
      </c>
      <c r="H42" s="122" t="str">
        <f>IF(G42&lt;=0,"",IF(G42&lt;=2,"Muy Baja",IF(G42&lt;=24,"Baja",IF(G42&lt;=500,"Media",IF(G42&lt;=5000,"Alta","Muy Alta")))))</f>
        <v>Baja</v>
      </c>
      <c r="I42" s="112">
        <f>IF(H42="","",IF(H42="Muy Baja",0.2,IF(H42="Baja",0.4,IF(H42="Media",0.6,IF(H42="Alta",0.8,IF(H42="Muy Alta",1,))))))</f>
        <v>0.4</v>
      </c>
      <c r="J42" s="184" t="s">
        <v>371</v>
      </c>
      <c r="K42" s="10" t="str">
        <f>IF(NOT(ISERROR(MATCH(J42,'[4]Tabla Impacto'!$B$221:$B$223,0))),'[4]Tabla Impacto'!$F$223&amp;"Por favor no seleccionar los criterios de impacto(Afectación Económica o presupuestal y Pérdida Reputacional)",J42)</f>
        <v xml:space="preserve">     El riesgo afecta la imagen de la entidad con efecto publicitario sostenido a nivel de sector administrativo, nivel departamental o municipal</v>
      </c>
      <c r="L42" s="289" t="s">
        <v>454</v>
      </c>
      <c r="M42" s="112">
        <f>IF(L42="","",IF(L42="Leve",0.2,IF(L42="Menor",0.4,IF(L42="Moderado",0.6,IF(L42="Mayor",0.8,IF(L42="Catastrófico",1,))))))</f>
        <v>0.8</v>
      </c>
      <c r="N42" s="11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138">
        <v>1</v>
      </c>
      <c r="P42" s="52" t="s">
        <v>201</v>
      </c>
      <c r="Q42" s="181" t="s">
        <v>202</v>
      </c>
      <c r="R42" s="181" t="s">
        <v>203</v>
      </c>
      <c r="S42" s="181" t="s">
        <v>204</v>
      </c>
      <c r="T42" s="181" t="s">
        <v>205</v>
      </c>
      <c r="U42" s="26" t="str">
        <f t="shared" si="8"/>
        <v>Probabilidad</v>
      </c>
      <c r="V42" s="21" t="s">
        <v>58</v>
      </c>
      <c r="W42" s="21" t="s">
        <v>59</v>
      </c>
      <c r="X42" s="19" t="str">
        <f t="shared" si="9"/>
        <v>40%</v>
      </c>
      <c r="Y42" s="21" t="s">
        <v>60</v>
      </c>
      <c r="Z42" s="21" t="s">
        <v>61</v>
      </c>
      <c r="AA42" s="21" t="s">
        <v>206</v>
      </c>
      <c r="AB42" s="47">
        <f>I42-(I42*X42)</f>
        <v>0.24</v>
      </c>
      <c r="AC42" s="30" t="str">
        <f t="shared" si="1"/>
        <v>Baja</v>
      </c>
      <c r="AD42" s="19">
        <f t="shared" si="2"/>
        <v>0.24</v>
      </c>
      <c r="AE42" s="264" t="s">
        <v>454</v>
      </c>
      <c r="AF42" s="260">
        <v>0.8</v>
      </c>
      <c r="AG42" s="255" t="s">
        <v>455</v>
      </c>
      <c r="AH42" s="21" t="s">
        <v>63</v>
      </c>
      <c r="AI42" s="53" t="s">
        <v>207</v>
      </c>
      <c r="AJ42" s="53" t="s">
        <v>208</v>
      </c>
      <c r="AK42" s="22">
        <v>46023</v>
      </c>
      <c r="AL42" s="22">
        <v>46387</v>
      </c>
      <c r="AM42" s="360"/>
      <c r="AN42" s="361"/>
      <c r="AO42" s="23"/>
      <c r="AP42" s="359"/>
      <c r="AQ42" s="23"/>
    </row>
    <row r="43" spans="1:43" ht="73.5" customHeight="1">
      <c r="A43" s="195"/>
      <c r="B43" s="196"/>
      <c r="C43" s="182"/>
      <c r="D43" s="182"/>
      <c r="E43" s="182"/>
      <c r="F43" s="157"/>
      <c r="G43" s="154"/>
      <c r="H43" s="123"/>
      <c r="I43" s="113"/>
      <c r="J43" s="185"/>
      <c r="K43" s="98">
        <f>IF(NOT(ISERROR(MATCH(J43,_xlfn.ANCHORARRAY(#REF!),0))),#REF!&amp;"Por favor no seleccionar los criterios de impacto",J43)</f>
        <v>0</v>
      </c>
      <c r="L43" s="291"/>
      <c r="M43" s="113"/>
      <c r="N43" s="115"/>
      <c r="O43" s="139"/>
      <c r="P43" s="110" t="s">
        <v>209</v>
      </c>
      <c r="Q43" s="182"/>
      <c r="R43" s="182"/>
      <c r="S43" s="182"/>
      <c r="T43" s="182"/>
      <c r="U43" s="26" t="str">
        <f t="shared" si="8"/>
        <v>Probabilidad</v>
      </c>
      <c r="V43" s="15" t="s">
        <v>210</v>
      </c>
      <c r="W43" s="15" t="s">
        <v>59</v>
      </c>
      <c r="X43" s="16" t="str">
        <f t="shared" si="9"/>
        <v>30%</v>
      </c>
      <c r="Y43" s="15" t="s">
        <v>60</v>
      </c>
      <c r="Z43" s="15" t="s">
        <v>61</v>
      </c>
      <c r="AA43" s="15" t="s">
        <v>62</v>
      </c>
      <c r="AB43" s="47">
        <f>AB42-(AB42*X43)</f>
        <v>0.16799999999999998</v>
      </c>
      <c r="AC43" s="30" t="str">
        <f t="shared" si="1"/>
        <v>Muy Baja</v>
      </c>
      <c r="AD43" s="19">
        <f t="shared" si="2"/>
        <v>0.16799999999999998</v>
      </c>
      <c r="AE43" s="30" t="str">
        <f t="shared" si="3"/>
        <v>Mayor</v>
      </c>
      <c r="AF43" s="19">
        <f>IFERROR(IF(AND(U42="Impacto",U43="Impacto"),(AF42-(+AF42*X43)),IF(U43="Impacto",(#REF!-(+#REF!*X43)),IF(U43="Probabilidad",AF42,""))),"")</f>
        <v>0.8</v>
      </c>
      <c r="AG43" s="20" t="str">
        <f t="shared" si="4"/>
        <v>Alto</v>
      </c>
      <c r="AH43" s="21" t="s">
        <v>211</v>
      </c>
      <c r="AI43" s="53" t="s">
        <v>212</v>
      </c>
      <c r="AJ43" s="53" t="s">
        <v>208</v>
      </c>
      <c r="AK43" s="22">
        <v>46023</v>
      </c>
      <c r="AL43" s="22">
        <v>46387</v>
      </c>
      <c r="AM43" s="360"/>
      <c r="AN43" s="361"/>
      <c r="AO43" s="23"/>
      <c r="AP43" s="359"/>
      <c r="AQ43" s="23"/>
    </row>
    <row r="44" spans="1:43" ht="90" customHeight="1">
      <c r="A44" s="50" t="s">
        <v>213</v>
      </c>
      <c r="B44" s="52" t="s">
        <v>100</v>
      </c>
      <c r="C44" s="52" t="s">
        <v>214</v>
      </c>
      <c r="D44" s="52" t="s">
        <v>215</v>
      </c>
      <c r="E44" s="52" t="s">
        <v>401</v>
      </c>
      <c r="F44" s="6" t="s">
        <v>358</v>
      </c>
      <c r="G44" s="6">
        <v>15</v>
      </c>
      <c r="H44" s="9" t="str">
        <f>IF(G44&lt;=0,"",IF(G44&lt;=2,"Muy Baja",IF(G44&lt;=24,"Baja",IF(G44&lt;=500,"Media",IF(G44&lt;=5000,"Alta","Muy Alta")))))</f>
        <v>Baja</v>
      </c>
      <c r="I44" s="10">
        <f t="shared" ref="I44:I45" si="10">IF(H44="","",IF(H44="Muy Baja",0.2,IF(H44="Baja",0.4,IF(H44="Media",0.6,IF(H44="Alta",0.8,IF(H44="Muy Alta",1,))))))</f>
        <v>0.4</v>
      </c>
      <c r="J44" s="45" t="s">
        <v>371</v>
      </c>
      <c r="K44" s="10" t="str">
        <f>IF(NOT(ISERROR(MATCH(J44,'[4]Tabla Impacto'!$B$221:$B$223,0))),'[4]Tabla Impacto'!$F$223&amp;"Por favor no seleccionar los criterios de impacto(Afectación Económica o presupuestal y Pérdida Reputacional)",J44)</f>
        <v xml:space="preserve">     El riesgo afecta la imagen de la entidad con efecto publicitario sostenido a nivel de sector administrativo, nivel departamental o municipal</v>
      </c>
      <c r="L44" s="288" t="s">
        <v>454</v>
      </c>
      <c r="M44" s="10">
        <f t="shared" ref="M44:M45" si="11">IF(L44="","",IF(L44="Leve",0.2,IF(L44="Menor",0.4,IF(L44="Moderado",0.6,IF(L44="Mayor",0.8,IF(L44="Catastrófico",1,))))))</f>
        <v>0.8</v>
      </c>
      <c r="N44" s="11"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Alto</v>
      </c>
      <c r="O44" s="46">
        <v>1</v>
      </c>
      <c r="P44" s="363" t="s">
        <v>216</v>
      </c>
      <c r="Q44" s="363" t="s">
        <v>217</v>
      </c>
      <c r="R44" s="363" t="s">
        <v>218</v>
      </c>
      <c r="S44" s="363" t="s">
        <v>219</v>
      </c>
      <c r="T44" s="363" t="s">
        <v>220</v>
      </c>
      <c r="U44" s="14" t="str">
        <f t="shared" si="8"/>
        <v>Probabilidad</v>
      </c>
      <c r="V44" s="15" t="s">
        <v>58</v>
      </c>
      <c r="W44" s="15" t="s">
        <v>59</v>
      </c>
      <c r="X44" s="16">
        <v>0.4</v>
      </c>
      <c r="Y44" s="15" t="s">
        <v>60</v>
      </c>
      <c r="Z44" s="15" t="s">
        <v>61</v>
      </c>
      <c r="AA44" s="15" t="s">
        <v>62</v>
      </c>
      <c r="AB44" s="17">
        <f>IFERROR(IF(U44="Probabilidad",(I44-(+I44*X44)),IF(U44="Impacto",I44,"")),"")</f>
        <v>0.24</v>
      </c>
      <c r="AC44" s="18" t="str">
        <f t="shared" si="1"/>
        <v>Baja</v>
      </c>
      <c r="AD44" s="19">
        <f t="shared" si="2"/>
        <v>0.24</v>
      </c>
      <c r="AE44" s="262" t="s">
        <v>454</v>
      </c>
      <c r="AF44" s="260">
        <v>0.8</v>
      </c>
      <c r="AG44" s="263" t="s">
        <v>455</v>
      </c>
      <c r="AH44" s="21" t="s">
        <v>63</v>
      </c>
      <c r="AI44" s="53" t="s">
        <v>221</v>
      </c>
      <c r="AJ44" s="53" t="s">
        <v>222</v>
      </c>
      <c r="AK44" s="22">
        <v>46023</v>
      </c>
      <c r="AL44" s="22">
        <v>46387</v>
      </c>
      <c r="AM44" s="103"/>
      <c r="AN44" s="106"/>
      <c r="AO44" s="23"/>
      <c r="AP44" s="359"/>
      <c r="AQ44" s="23"/>
    </row>
    <row r="45" spans="1:43" ht="139" customHeight="1">
      <c r="A45" s="5" t="s">
        <v>223</v>
      </c>
      <c r="B45" s="6" t="s">
        <v>100</v>
      </c>
      <c r="C45" s="6" t="s">
        <v>224</v>
      </c>
      <c r="D45" s="6" t="s">
        <v>225</v>
      </c>
      <c r="E45" s="25" t="s">
        <v>226</v>
      </c>
      <c r="F45" s="64" t="s">
        <v>358</v>
      </c>
      <c r="G45" s="48">
        <v>9</v>
      </c>
      <c r="H45" s="9" t="str">
        <f>IF(G45&lt;=0,"",IF(G45&lt;=2,"Muy Baja",IF(G45&lt;=24,"Baja",IF(G45&lt;=500,"Media",IF(G45&lt;=5000,"Alta","Muy Alta")))))</f>
        <v>Baja</v>
      </c>
      <c r="I45" s="10">
        <f t="shared" si="10"/>
        <v>0.4</v>
      </c>
      <c r="J45" s="45" t="s">
        <v>54</v>
      </c>
      <c r="K45" s="10" t="str">
        <f>IF(NOT(ISERROR(MATCH(J45,'[4]Tabla Impacto'!$B$221:$B$223,0))),'[4]Tabla Impacto'!$F$223&amp;"Por favor no seleccionar los criterios de impacto(Afectación Económica o presupuestal y Pérdida Reputacional)",J45)</f>
        <v xml:space="preserve">     El riesgo afecta la imagen de la entidad con algunos usuarios de relevancia frente al logro de los objetivos</v>
      </c>
      <c r="L45" s="9" t="str">
        <f>IF(OR(K45='[4]Tabla Impacto'!$C$11,K45='[4]Tabla Impacto'!$D$11),"Leve",IF(OR(K45='[4]Tabla Impacto'!$C$12,K45='[4]Tabla Impacto'!$D$12),"Menor",IF(OR(K45='[4]Tabla Impacto'!$C$13,K45='[4]Tabla Impacto'!$D$13),"Moderado",IF(OR(K45='[4]Tabla Impacto'!$C$14,K45='[4]Tabla Impacto'!$D$14),"Mayor",IF(OR(K45='[4]Tabla Impacto'!$C$15,K45='[4]Tabla Impacto'!$D$15),"Catastrófico","")))))</f>
        <v>Moderado</v>
      </c>
      <c r="M45" s="10">
        <f t="shared" si="11"/>
        <v>0.6</v>
      </c>
      <c r="N45" s="11"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12">
        <v>1</v>
      </c>
      <c r="P45" s="363" t="s">
        <v>227</v>
      </c>
      <c r="Q45" s="363"/>
      <c r="R45" s="363" t="s">
        <v>228</v>
      </c>
      <c r="S45" s="363" t="s">
        <v>229</v>
      </c>
      <c r="T45" s="363" t="s">
        <v>230</v>
      </c>
      <c r="U45" s="14" t="str">
        <f t="shared" si="8"/>
        <v>Probabilidad</v>
      </c>
      <c r="V45" s="15" t="s">
        <v>58</v>
      </c>
      <c r="W45" s="15" t="s">
        <v>59</v>
      </c>
      <c r="X45" s="16">
        <v>0.4</v>
      </c>
      <c r="Y45" s="15" t="s">
        <v>60</v>
      </c>
      <c r="Z45" s="15" t="s">
        <v>61</v>
      </c>
      <c r="AA45" s="15" t="s">
        <v>62</v>
      </c>
      <c r="AB45" s="17">
        <f>IFERROR(IF(U45="Probabilidad",(I45-(+I45*X45)),IF(U45="Impacto",I45,"")),"")</f>
        <v>0.24</v>
      </c>
      <c r="AC45" s="18" t="str">
        <f t="shared" si="1"/>
        <v>Baja</v>
      </c>
      <c r="AD45" s="19">
        <f t="shared" si="2"/>
        <v>0.24</v>
      </c>
      <c r="AE45" s="18" t="str">
        <f t="shared" si="3"/>
        <v>Moderado</v>
      </c>
      <c r="AF45" s="19">
        <f t="shared" ref="AF44:AF45" si="12">IFERROR(IF(U45="Impacto",(M45-(+M45*X45)),IF(U45="Probabilidad",M45,"")),"")</f>
        <v>0.6</v>
      </c>
      <c r="AG45" s="20" t="str">
        <f t="shared" si="4"/>
        <v>Moderado</v>
      </c>
      <c r="AH45" s="21" t="s">
        <v>63</v>
      </c>
      <c r="AI45" s="24" t="s">
        <v>400</v>
      </c>
      <c r="AJ45" s="24" t="s">
        <v>231</v>
      </c>
      <c r="AK45" s="22">
        <v>46023</v>
      </c>
      <c r="AL45" s="22">
        <v>46387</v>
      </c>
      <c r="AM45" s="103"/>
      <c r="AN45" s="106"/>
      <c r="AO45" s="23"/>
      <c r="AP45" s="359"/>
      <c r="AQ45" s="23"/>
    </row>
    <row r="46" spans="1:43" ht="98.25" customHeight="1">
      <c r="A46" s="59" t="s">
        <v>232</v>
      </c>
      <c r="B46" s="65" t="s">
        <v>100</v>
      </c>
      <c r="C46" s="5" t="s">
        <v>233</v>
      </c>
      <c r="D46" s="5" t="s">
        <v>234</v>
      </c>
      <c r="E46" s="25" t="s">
        <v>440</v>
      </c>
      <c r="F46" s="6" t="s">
        <v>358</v>
      </c>
      <c r="G46" s="8">
        <v>40</v>
      </c>
      <c r="H46" s="9" t="str">
        <f>IF(G46&lt;=0,"",IF(G46&lt;=2,"Muy Baja",IF(G46&lt;=24,"Baja",IF(G46&lt;=500,"Media",IF(G46&lt;=5000,"Alta","Muy Alta")))))</f>
        <v>Media</v>
      </c>
      <c r="I46" s="10">
        <f>IF(H46="","",IF(H46="Muy Baja",0.2,IF(H46="Baja",0.4,IF(H46="Media",0.6,IF(H46="Alta",0.8,IF(H46="Muy Alta",1,))))))</f>
        <v>0.6</v>
      </c>
      <c r="J46" s="111" t="s">
        <v>235</v>
      </c>
      <c r="K46" s="10" t="str">
        <f>IF(NOT(ISERROR(MATCH(J46,'[2]Tabla Impacto'!$B$221:$B$223,0))),'[2]Tabla Impacto'!$F$223&amp;"Por favor no seleccionar los criterios de impacto(Afectación Económica o presupuestal y Pérdida Reputacional)",J46)</f>
        <v xml:space="preserve">     Entre 10 y 50 SMLMV </v>
      </c>
      <c r="L46" s="9" t="str">
        <f>IF(OR(K46='[2]Tabla Impacto'!$C$11,K46='[2]Tabla Impacto'!$D$11),"Leve",IF(OR(K46='[2]Tabla Impacto'!$C$12,K46='[2]Tabla Impacto'!$D$12),"Menor",IF(OR(K46='[2]Tabla Impacto'!$C$13,K46='[2]Tabla Impacto'!$D$13),"Moderado",IF(OR(K46='[2]Tabla Impacto'!$C$14,K46='[2]Tabla Impacto'!$D$14),"Mayor",IF(OR(K46='[2]Tabla Impacto'!$C$15,K46='[2]Tabla Impacto'!$D$15),"Catastrófico","")))))</f>
        <v>Menor</v>
      </c>
      <c r="M46" s="10">
        <f>IF(L46="","",IF(L46="Leve",0.2,IF(L46="Menor",0.4,IF(L46="Moderado",0.6,IF(L46="Mayor",0.8,IF(L46="Catastrófico",1,))))))</f>
        <v>0.4</v>
      </c>
      <c r="N46" s="11"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46">
        <v>1</v>
      </c>
      <c r="P46" s="364" t="s">
        <v>236</v>
      </c>
      <c r="Q46" s="364" t="s">
        <v>237</v>
      </c>
      <c r="R46" s="364" t="s">
        <v>238</v>
      </c>
      <c r="S46" s="364" t="s">
        <v>239</v>
      </c>
      <c r="T46" s="364" t="s">
        <v>240</v>
      </c>
      <c r="U46" s="26" t="str">
        <f t="shared" si="8"/>
        <v>Probabilidad</v>
      </c>
      <c r="V46" s="21" t="s">
        <v>58</v>
      </c>
      <c r="W46" s="21" t="s">
        <v>59</v>
      </c>
      <c r="X46" s="27" t="str">
        <f t="shared" si="9"/>
        <v>40%</v>
      </c>
      <c r="Y46" s="21" t="s">
        <v>60</v>
      </c>
      <c r="Z46" s="28" t="s">
        <v>61</v>
      </c>
      <c r="AA46" s="21" t="s">
        <v>62</v>
      </c>
      <c r="AB46" s="47">
        <f>IFERROR(IF(U46="Probabilidad",(I46-(+I46*X46)),IF(U46="Impacto",I46,"")),"")</f>
        <v>0.36</v>
      </c>
      <c r="AC46" s="30" t="str">
        <f t="shared" si="1"/>
        <v>Baja</v>
      </c>
      <c r="AD46" s="27">
        <f t="shared" si="2"/>
        <v>0.36</v>
      </c>
      <c r="AE46" s="30" t="str">
        <f t="shared" si="3"/>
        <v>Menor</v>
      </c>
      <c r="AF46" s="27">
        <f>IFERROR(IF(U46="Impacto",(M46-(+M46*X46)),IF(U46="Probabilidad",M46,"")),"")</f>
        <v>0.4</v>
      </c>
      <c r="AG46" s="31" t="str">
        <f t="shared" si="4"/>
        <v>Moderado</v>
      </c>
      <c r="AH46" s="32" t="s">
        <v>63</v>
      </c>
      <c r="AI46" s="53" t="s">
        <v>402</v>
      </c>
      <c r="AJ46" s="53" t="s">
        <v>241</v>
      </c>
      <c r="AK46" s="22">
        <v>46023</v>
      </c>
      <c r="AL46" s="22">
        <v>46387</v>
      </c>
      <c r="AM46" s="365"/>
      <c r="AN46" s="366"/>
      <c r="AO46" s="23"/>
      <c r="AP46" s="300"/>
      <c r="AQ46" s="23"/>
    </row>
    <row r="47" spans="1:43" ht="75.75" customHeight="1">
      <c r="A47" s="150" t="s">
        <v>242</v>
      </c>
      <c r="B47" s="142" t="s">
        <v>100</v>
      </c>
      <c r="C47" s="142" t="s">
        <v>243</v>
      </c>
      <c r="D47" s="142" t="s">
        <v>244</v>
      </c>
      <c r="E47" s="142" t="s">
        <v>403</v>
      </c>
      <c r="F47" s="118" t="s">
        <v>358</v>
      </c>
      <c r="G47" s="167">
        <v>18</v>
      </c>
      <c r="H47" s="122" t="str">
        <f>IF(G47&lt;=0,"",IF(G47&lt;=2,"Muy Baja",IF(G47&lt;=24,"Baja",IF(G47&lt;=500,"Media",IF(G47&lt;=5000,"Alta","Muy Alta")))))</f>
        <v>Baja</v>
      </c>
      <c r="I47" s="112">
        <f>IF(H47="","",IF(H47="Muy Baja",0.2,IF(H47="Baja",0.4,IF(H47="Media",0.6,IF(H47="Alta",0.8,IF(H47="Muy Alta",1,))))))</f>
        <v>0.4</v>
      </c>
      <c r="J47" s="155" t="s">
        <v>235</v>
      </c>
      <c r="K47" s="112" t="str">
        <f>IF(NOT(ISERROR(MATCH(J47,'[2]Tabla Impacto'!$B$221:$B$223,0))),'[2]Tabla Impacto'!$F$223&amp;"Por favor no seleccionar los criterios de impacto(Afectación Económica o presupuestal y Pérdida Reputacional)",J47)</f>
        <v xml:space="preserve">     Entre 10 y 50 SMLMV </v>
      </c>
      <c r="L47" s="122" t="str">
        <f>IF(OR(K47='[2]Tabla Impacto'!$C$11,K47='[2]Tabla Impacto'!$D$11),"Leve",IF(OR(K47='[2]Tabla Impacto'!$C$12,K47='[2]Tabla Impacto'!$D$12),"Menor",IF(OR(K47='[2]Tabla Impacto'!$C$13,K47='[2]Tabla Impacto'!$D$13),"Moderado",IF(OR(K47='[2]Tabla Impacto'!$C$14,K47='[2]Tabla Impacto'!$D$14),"Mayor",IF(OR(K47='[2]Tabla Impacto'!$C$15,K47='[2]Tabla Impacto'!$D$15),"Catastrófico","")))))</f>
        <v>Menor</v>
      </c>
      <c r="M47" s="112">
        <f>IF(L47="","",IF(L47="Leve",0.2,IF(L47="Menor",0.4,IF(L47="Moderado",0.6,IF(L47="Mayor",0.8,IF(L47="Catastrófico",1,))))))</f>
        <v>0.4</v>
      </c>
      <c r="N47" s="114"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Moderado</v>
      </c>
      <c r="O47" s="138">
        <v>1</v>
      </c>
      <c r="P47" s="367" t="s">
        <v>404</v>
      </c>
      <c r="Q47" s="367" t="s">
        <v>405</v>
      </c>
      <c r="R47" s="367" t="s">
        <v>245</v>
      </c>
      <c r="S47" s="367" t="s">
        <v>406</v>
      </c>
      <c r="T47" s="176" t="s">
        <v>246</v>
      </c>
      <c r="U47" s="136" t="str">
        <f t="shared" si="8"/>
        <v>Probabilidad</v>
      </c>
      <c r="V47" s="116" t="s">
        <v>58</v>
      </c>
      <c r="W47" s="116" t="s">
        <v>59</v>
      </c>
      <c r="X47" s="164" t="str">
        <f t="shared" si="9"/>
        <v>40%</v>
      </c>
      <c r="Y47" s="116" t="s">
        <v>60</v>
      </c>
      <c r="Z47" s="173" t="s">
        <v>61</v>
      </c>
      <c r="AA47" s="116" t="s">
        <v>62</v>
      </c>
      <c r="AB47" s="170">
        <f>IFERROR(IF(U47="Probabilidad",(I47-(+I47*X47)),IF(U47="Impacto",I47,"")),"")</f>
        <v>0.24</v>
      </c>
      <c r="AC47" s="124" t="str">
        <f t="shared" si="1"/>
        <v>Baja</v>
      </c>
      <c r="AD47" s="164">
        <f t="shared" si="2"/>
        <v>0.24</v>
      </c>
      <c r="AE47" s="124" t="str">
        <f t="shared" si="3"/>
        <v>Menor</v>
      </c>
      <c r="AF47" s="164">
        <f>IFERROR(IF(U47="Impacto",(M47-(+M47*X47)),IF(U47="Probabilidad",M47,"")),"")</f>
        <v>0.4</v>
      </c>
      <c r="AG47" s="132" t="str">
        <f t="shared" si="4"/>
        <v>Moderado</v>
      </c>
      <c r="AH47" s="186" t="s">
        <v>63</v>
      </c>
      <c r="AI47" s="53" t="s">
        <v>407</v>
      </c>
      <c r="AJ47" s="53" t="s">
        <v>247</v>
      </c>
      <c r="AK47" s="22">
        <v>46023</v>
      </c>
      <c r="AL47" s="22">
        <v>46387</v>
      </c>
      <c r="AM47" s="368"/>
      <c r="AN47" s="369"/>
      <c r="AO47" s="23"/>
      <c r="AP47" s="301"/>
      <c r="AQ47" s="23"/>
    </row>
    <row r="48" spans="1:43" ht="78" customHeight="1">
      <c r="A48" s="183"/>
      <c r="B48" s="143"/>
      <c r="C48" s="143"/>
      <c r="D48" s="143"/>
      <c r="E48" s="143"/>
      <c r="F48" s="157"/>
      <c r="G48" s="168"/>
      <c r="H48" s="123"/>
      <c r="I48" s="113"/>
      <c r="J48" s="370"/>
      <c r="K48" s="113"/>
      <c r="L48" s="123"/>
      <c r="M48" s="113"/>
      <c r="N48" s="115"/>
      <c r="O48" s="158"/>
      <c r="P48" s="371"/>
      <c r="Q48" s="371"/>
      <c r="R48" s="371"/>
      <c r="S48" s="371"/>
      <c r="T48" s="177"/>
      <c r="U48" s="179"/>
      <c r="V48" s="162"/>
      <c r="W48" s="162"/>
      <c r="X48" s="165"/>
      <c r="Y48" s="162"/>
      <c r="Z48" s="174"/>
      <c r="AA48" s="162"/>
      <c r="AB48" s="171"/>
      <c r="AC48" s="160"/>
      <c r="AD48" s="165"/>
      <c r="AE48" s="160"/>
      <c r="AF48" s="165"/>
      <c r="AG48" s="161"/>
      <c r="AH48" s="187"/>
      <c r="AI48" s="53" t="s">
        <v>248</v>
      </c>
      <c r="AJ48" s="53" t="s">
        <v>408</v>
      </c>
      <c r="AK48" s="22">
        <v>46023</v>
      </c>
      <c r="AL48" s="22">
        <v>46387</v>
      </c>
      <c r="AM48" s="372"/>
      <c r="AN48" s="373"/>
      <c r="AO48" s="23"/>
      <c r="AP48" s="301"/>
      <c r="AQ48" s="23"/>
    </row>
    <row r="49" spans="1:43" ht="49.5" customHeight="1">
      <c r="A49" s="183"/>
      <c r="B49" s="143"/>
      <c r="C49" s="143"/>
      <c r="D49" s="143"/>
      <c r="E49" s="143"/>
      <c r="F49" s="157"/>
      <c r="G49" s="169"/>
      <c r="H49" s="145"/>
      <c r="I49" s="144"/>
      <c r="J49" s="156"/>
      <c r="K49" s="144"/>
      <c r="L49" s="145"/>
      <c r="M49" s="144"/>
      <c r="N49" s="146"/>
      <c r="O49" s="139"/>
      <c r="P49" s="371"/>
      <c r="Q49" s="374"/>
      <c r="R49" s="374"/>
      <c r="S49" s="374"/>
      <c r="T49" s="178"/>
      <c r="U49" s="137"/>
      <c r="V49" s="117"/>
      <c r="W49" s="117"/>
      <c r="X49" s="166"/>
      <c r="Y49" s="117"/>
      <c r="Z49" s="175"/>
      <c r="AA49" s="117"/>
      <c r="AB49" s="172"/>
      <c r="AC49" s="125"/>
      <c r="AD49" s="166"/>
      <c r="AE49" s="125"/>
      <c r="AF49" s="166"/>
      <c r="AG49" s="133"/>
      <c r="AH49" s="188"/>
      <c r="AI49" s="53" t="s">
        <v>249</v>
      </c>
      <c r="AJ49" s="66" t="s">
        <v>250</v>
      </c>
      <c r="AK49" s="22">
        <v>46023</v>
      </c>
      <c r="AL49" s="22">
        <v>46387</v>
      </c>
      <c r="AM49" s="375"/>
      <c r="AN49" s="376"/>
      <c r="AO49" s="23"/>
      <c r="AP49" s="301"/>
      <c r="AQ49" s="23"/>
    </row>
    <row r="50" spans="1:43" ht="70.5" customHeight="1">
      <c r="A50" s="150" t="s">
        <v>251</v>
      </c>
      <c r="B50" s="142" t="s">
        <v>51</v>
      </c>
      <c r="C50" s="142" t="s">
        <v>409</v>
      </c>
      <c r="D50" s="142" t="s">
        <v>252</v>
      </c>
      <c r="E50" s="150" t="s">
        <v>441</v>
      </c>
      <c r="F50" s="118" t="s">
        <v>358</v>
      </c>
      <c r="G50" s="152">
        <v>4</v>
      </c>
      <c r="H50" s="122" t="str">
        <f>IF(G50&lt;=0,"",IF(G50&lt;=2,"Muy Baja",IF(G50&lt;=24,"Baja",IF(G50&lt;=500,"Media",IF(G50&lt;=5000,"Alta","Muy Alta")))))</f>
        <v>Baja</v>
      </c>
      <c r="I50" s="112">
        <f>IF(H50="","",IF(H50="Muy Baja",0.2,IF(H50="Baja",0.4,IF(H50="Media",0.6,IF(H50="Alta",0.8,IF(H50="Muy Alta",1,))))))</f>
        <v>0.4</v>
      </c>
      <c r="J50" s="155" t="s">
        <v>374</v>
      </c>
      <c r="K50" s="112" t="str">
        <f>IF(NOT(ISERROR(MATCH(J50,'[2]Tabla Impacto'!$B$221:$B$223,0))),'[2]Tabla Impacto'!$F$223&amp;"Por favor no seleccionar los criterios de impacto(Afectación Económica o presupuestal y Pérdida Reputacional)",J50)</f>
        <v xml:space="preserve">     El riesgo afecta la imagen de la entidad internamente, de conocimiento general, nivel interno, de junta directiva y accionistas y/o de proveedores</v>
      </c>
      <c r="L50" s="122" t="s">
        <v>112</v>
      </c>
      <c r="M50" s="112">
        <v>0.4</v>
      </c>
      <c r="N50" s="114" t="s">
        <v>113</v>
      </c>
      <c r="O50" s="138">
        <v>1</v>
      </c>
      <c r="P50" s="128" t="s">
        <v>410</v>
      </c>
      <c r="Q50" s="128" t="s">
        <v>357</v>
      </c>
      <c r="R50" s="128" t="s">
        <v>253</v>
      </c>
      <c r="S50" s="128" t="s">
        <v>254</v>
      </c>
      <c r="T50" s="128" t="s">
        <v>255</v>
      </c>
      <c r="U50" s="136" t="str">
        <f>IF(OR(V50="Preventivo",V50="Detectivo"),"Probabilidad",IF(V50="Correctivo","Impacto",""))</f>
        <v>Probabilidad</v>
      </c>
      <c r="V50" s="116" t="s">
        <v>58</v>
      </c>
      <c r="W50" s="116" t="s">
        <v>59</v>
      </c>
      <c r="X50" s="130" t="str">
        <f>IF(AND(V50="Preventivo",W50="Automático"),"50%",IF(AND(V50="Preventivo",W50="Manual"),"40%",IF(AND(V50="Detectivo",W50="Automático"),"40%",IF(AND(V50="Detectivo",W50="Manual"),"30%",IF(AND(V50="Correctivo",W50="Automático"),"35%",IF(AND(V50="Correctivo",W50="Manual"),"25%",""))))))</f>
        <v>40%</v>
      </c>
      <c r="Y50" s="116" t="s">
        <v>60</v>
      </c>
      <c r="Z50" s="116" t="s">
        <v>61</v>
      </c>
      <c r="AA50" s="116" t="s">
        <v>62</v>
      </c>
      <c r="AB50" s="140">
        <f>IFERROR(IF(U50="Probabilidad",(I50-(+I50*X50)),IF(U50="Impacto",I50,"")),"")</f>
        <v>0.24</v>
      </c>
      <c r="AC50" s="124" t="str">
        <f>IFERROR(IF(AB50="","",IF(AB50&lt;=0.2,"Muy Baja",IF(AB50&lt;=0.4,"Baja",IF(AB50&lt;=0.6,"Media",IF(AB50&lt;=0.8,"Alta","Muy Alta"))))),"")</f>
        <v>Baja</v>
      </c>
      <c r="AD50" s="130">
        <f>+AB50</f>
        <v>0.24</v>
      </c>
      <c r="AE50" s="265" t="s">
        <v>112</v>
      </c>
      <c r="AF50" s="268">
        <v>0.4</v>
      </c>
      <c r="AG50" s="271" t="s">
        <v>113</v>
      </c>
      <c r="AH50" s="116" t="s">
        <v>63</v>
      </c>
      <c r="AI50" s="13" t="s">
        <v>256</v>
      </c>
      <c r="AJ50" s="13" t="s">
        <v>257</v>
      </c>
      <c r="AK50" s="22">
        <v>46023</v>
      </c>
      <c r="AL50" s="22">
        <v>46387</v>
      </c>
      <c r="AM50" s="372"/>
      <c r="AN50" s="373"/>
      <c r="AO50" s="23"/>
      <c r="AP50" s="301"/>
      <c r="AQ50" s="23"/>
    </row>
    <row r="51" spans="1:43" ht="60.75" customHeight="1">
      <c r="A51" s="183"/>
      <c r="B51" s="143"/>
      <c r="C51" s="143"/>
      <c r="D51" s="143"/>
      <c r="E51" s="183"/>
      <c r="F51" s="157"/>
      <c r="G51" s="154"/>
      <c r="H51" s="123"/>
      <c r="I51" s="113"/>
      <c r="J51" s="370"/>
      <c r="K51" s="113"/>
      <c r="L51" s="123"/>
      <c r="M51" s="113"/>
      <c r="N51" s="115"/>
      <c r="O51" s="158"/>
      <c r="P51" s="129"/>
      <c r="Q51" s="129"/>
      <c r="R51" s="129"/>
      <c r="S51" s="129"/>
      <c r="T51" s="129"/>
      <c r="U51" s="179"/>
      <c r="V51" s="162"/>
      <c r="W51" s="162"/>
      <c r="X51" s="159"/>
      <c r="Y51" s="162"/>
      <c r="Z51" s="162"/>
      <c r="AA51" s="162"/>
      <c r="AB51" s="163"/>
      <c r="AC51" s="160"/>
      <c r="AD51" s="159"/>
      <c r="AE51" s="266"/>
      <c r="AF51" s="269"/>
      <c r="AG51" s="272"/>
      <c r="AH51" s="162"/>
      <c r="AI51" s="13" t="s">
        <v>258</v>
      </c>
      <c r="AJ51" s="13" t="s">
        <v>257</v>
      </c>
      <c r="AK51" s="22">
        <v>46023</v>
      </c>
      <c r="AL51" s="22">
        <v>46387</v>
      </c>
      <c r="AM51" s="372"/>
      <c r="AN51" s="373"/>
      <c r="AO51" s="23"/>
      <c r="AP51" s="301"/>
      <c r="AQ51" s="23"/>
    </row>
    <row r="52" spans="1:43" ht="49.5" customHeight="1">
      <c r="A52" s="183"/>
      <c r="B52" s="143"/>
      <c r="C52" s="143"/>
      <c r="D52" s="143"/>
      <c r="E52" s="183"/>
      <c r="F52" s="157"/>
      <c r="G52" s="154"/>
      <c r="H52" s="123"/>
      <c r="I52" s="113"/>
      <c r="J52" s="370"/>
      <c r="K52" s="144"/>
      <c r="L52" s="145"/>
      <c r="M52" s="113"/>
      <c r="N52" s="146"/>
      <c r="O52" s="139"/>
      <c r="P52" s="180"/>
      <c r="Q52" s="180"/>
      <c r="R52" s="180"/>
      <c r="S52" s="180"/>
      <c r="T52" s="180"/>
      <c r="U52" s="137"/>
      <c r="V52" s="117"/>
      <c r="W52" s="117"/>
      <c r="X52" s="131"/>
      <c r="Y52" s="117"/>
      <c r="Z52" s="117"/>
      <c r="AA52" s="117"/>
      <c r="AB52" s="141"/>
      <c r="AC52" s="125"/>
      <c r="AD52" s="131"/>
      <c r="AE52" s="267"/>
      <c r="AF52" s="270"/>
      <c r="AG52" s="273"/>
      <c r="AH52" s="117"/>
      <c r="AI52" s="13" t="s">
        <v>259</v>
      </c>
      <c r="AJ52" s="13" t="s">
        <v>257</v>
      </c>
      <c r="AK52" s="22">
        <v>46023</v>
      </c>
      <c r="AL52" s="22">
        <v>46387</v>
      </c>
      <c r="AM52" s="372"/>
      <c r="AN52" s="373"/>
      <c r="AO52" s="23"/>
      <c r="AP52" s="302"/>
      <c r="AQ52" s="23"/>
    </row>
    <row r="53" spans="1:43" ht="105" customHeight="1">
      <c r="A53" s="243" t="s">
        <v>340</v>
      </c>
      <c r="B53" s="244" t="s">
        <v>100</v>
      </c>
      <c r="C53" s="244" t="s">
        <v>341</v>
      </c>
      <c r="D53" s="244" t="s">
        <v>439</v>
      </c>
      <c r="E53" s="244" t="s">
        <v>342</v>
      </c>
      <c r="F53" s="245" t="s">
        <v>358</v>
      </c>
      <c r="G53" s="244">
        <v>40</v>
      </c>
      <c r="H53" s="99" t="str">
        <f>IF(G53&lt;=0,"",IF(G53&lt;=2,"Muy Baja",IF(G53&lt;=24,"Baja",IF(G53&lt;=500,"Media",IF(G53&lt;=5000,"Alta","Muy Alta")))))</f>
        <v>Media</v>
      </c>
      <c r="I53" s="247">
        <f>IF(H53="","",IF(H53="Muy Baja",0.2,IF(H53="Baja",0.4,IF(H53="Media",0.6,IF(H53="Alta",0.8,IF(H53="Muy Alta",1,))))))</f>
        <v>0.6</v>
      </c>
      <c r="J53" s="245" t="s">
        <v>343</v>
      </c>
      <c r="K53" s="245" t="s">
        <v>343</v>
      </c>
      <c r="L53" s="9" t="s">
        <v>112</v>
      </c>
      <c r="M53" s="296">
        <v>0.4</v>
      </c>
      <c r="N53" s="100" t="s">
        <v>113</v>
      </c>
      <c r="O53" s="246">
        <v>1</v>
      </c>
      <c r="P53" s="245" t="s">
        <v>344</v>
      </c>
      <c r="Q53" s="245" t="s">
        <v>357</v>
      </c>
      <c r="R53" s="245" t="s">
        <v>345</v>
      </c>
      <c r="S53" s="245" t="s">
        <v>346</v>
      </c>
      <c r="T53" s="245" t="s">
        <v>144</v>
      </c>
      <c r="U53" s="249" t="s">
        <v>85</v>
      </c>
      <c r="V53" s="250" t="s">
        <v>58</v>
      </c>
      <c r="W53" s="250" t="s">
        <v>59</v>
      </c>
      <c r="X53" s="251" t="str">
        <f t="shared" ref="X53:X54" si="13">IF(AND(V53="Preventivo",W53="Automático"),"50%",IF(AND(V53="Preventivo",W53="Manual"),"40%",IF(AND(V53="Detectivo",W53="Automático"),"40%",IF(AND(V53="Detectivo",W53="Manual"),"30%",IF(AND(V53="Correctivo",W53="Automático"),"35%",IF(AND(V53="Correctivo",W53="Manual"),"25%",""))))))</f>
        <v>40%</v>
      </c>
      <c r="Y53" s="250" t="s">
        <v>60</v>
      </c>
      <c r="Z53" s="252" t="s">
        <v>61</v>
      </c>
      <c r="AA53" s="250" t="s">
        <v>62</v>
      </c>
      <c r="AB53" s="253">
        <f>IFERROR(IF(U53="Probabilidad",(I53-(+I53*X53)),IF(U53="Impacto",I53,"")),"")</f>
        <v>0.36</v>
      </c>
      <c r="AC53" s="101" t="str">
        <f t="shared" ref="AC53:AC54" si="14">IFERROR(IF(AB53="","",IF(AB53&lt;=0.2,"Muy Baja",IF(AB53&lt;=0.4,"Baja",IF(AB53&lt;=0.6,"Media",IF(AB53&lt;=0.8,"Alta","Muy Alta"))))),"")</f>
        <v>Baja</v>
      </c>
      <c r="AD53" s="251">
        <f t="shared" ref="AD53:AD54" si="15">+AB53</f>
        <v>0.36</v>
      </c>
      <c r="AE53" s="101" t="str">
        <f t="shared" ref="AE53:AE54" si="16">IFERROR(IF(AF53="","",IF(AF53&lt;=0.2,"Leve",IF(AF53&lt;=0.4,"Menor",IF(AF53&lt;=0.6,"Moderado",IF(AF53&lt;=0.8,"Mayor","Catastrófico"))))),"")</f>
        <v>Menor</v>
      </c>
      <c r="AF53" s="251">
        <f t="shared" ref="AF53:AF59" si="17">IFERROR(IF(U53="Impacto",(M53-(+M53*X53)),IF(U53="Probabilidad",M53,"")),"")</f>
        <v>0.4</v>
      </c>
      <c r="AG53" s="102" t="str">
        <f t="shared" ref="AG53:AG54" si="18">IFERROR(IF(OR(AND(AC53="Muy Baja",AE53="Leve"),AND(AC53="Muy Baja",AE53="Menor"),AND(AC53="Baja",AE53="Leve")),"Bajo",IF(OR(AND(AC53="Muy baja",AE53="Moderado"),AND(AC53="Baja",AE53="Menor"),AND(AC53="Baja",AE53="Moderado"),AND(AC53="Media",AE53="Leve"),AND(AC53="Media",AE53="Menor"),AND(AC53="Media",AE53="Moderado"),AND(AC53="Alta",AE53="Leve"),AND(AC53="Alta",AE53="Menor")),"Moderado",IF(OR(AND(AC53="Muy Baja",AE53="Mayor"),AND(AC53="Baja",AE53="Mayor"),AND(AC53="Media",AE53="Mayor"),AND(AC53="Alta",AE53="Moderado"),AND(AC53="Alta",AE53="Mayor"),AND(AC53="Muy Alta",AE53="Leve"),AND(AC53="Muy Alta",AE53="Menor"),AND(AC53="Muy Alta",AE53="Moderado"),AND(AC53="Muy Alta",AE53="Mayor")),"Alto",IF(OR(AND(AC53="Muy Baja",AE53="Catastrófico"),AND(AC53="Baja",AE53="Catastrófico"),AND(AC53="Media",AE53="Catastrófico"),AND(AC53="Alta",AE53="Catastrófico"),AND(AC53="Muy Alta",AE53="Catastrófico")),"Extremo","")))),"")</f>
        <v>Moderado</v>
      </c>
      <c r="AH53" s="283" t="s">
        <v>63</v>
      </c>
      <c r="AI53" s="245" t="s">
        <v>347</v>
      </c>
      <c r="AJ53" s="284" t="s">
        <v>257</v>
      </c>
      <c r="AK53" s="285">
        <v>46023</v>
      </c>
      <c r="AL53" s="285" t="s">
        <v>348</v>
      </c>
      <c r="AM53" s="245"/>
      <c r="AN53" s="245"/>
      <c r="AO53" s="23"/>
      <c r="AP53" s="246"/>
      <c r="AQ53" s="23"/>
    </row>
    <row r="54" spans="1:43" ht="108" customHeight="1">
      <c r="A54" s="243" t="s">
        <v>349</v>
      </c>
      <c r="B54" s="244" t="s">
        <v>100</v>
      </c>
      <c r="C54" s="244" t="s">
        <v>350</v>
      </c>
      <c r="D54" s="244" t="s">
        <v>351</v>
      </c>
      <c r="E54" s="244" t="s">
        <v>352</v>
      </c>
      <c r="F54" s="245" t="s">
        <v>358</v>
      </c>
      <c r="G54" s="246">
        <v>40</v>
      </c>
      <c r="H54" s="99" t="str">
        <f>IF(G54&lt;=0,"",IF(G54&lt;=2,"Muy Baja",IF(G54&lt;=24,"Baja",IF(G54&lt;=500,"Media",IF(G54&lt;=5000,"Alta","Muy Alta")))))</f>
        <v>Media</v>
      </c>
      <c r="I54" s="247">
        <f>IF(H54="","",IF(H54="Muy Baja",0.2,IF(H54="Baja",0.4,IF(H54="Media",0.6,IF(H54="Alta",0.8,IF(H54="Muy Alta",1,))))))</f>
        <v>0.6</v>
      </c>
      <c r="J54" s="245" t="s">
        <v>359</v>
      </c>
      <c r="K54" s="248" t="s">
        <v>360</v>
      </c>
      <c r="L54" s="9" t="s">
        <v>112</v>
      </c>
      <c r="M54" s="296">
        <v>0.4</v>
      </c>
      <c r="N54" s="100" t="s">
        <v>113</v>
      </c>
      <c r="O54" s="246">
        <v>1</v>
      </c>
      <c r="P54" s="245" t="s">
        <v>353</v>
      </c>
      <c r="Q54" s="245" t="s">
        <v>354</v>
      </c>
      <c r="R54" s="245" t="s">
        <v>345</v>
      </c>
      <c r="S54" s="245" t="s">
        <v>355</v>
      </c>
      <c r="T54" s="245" t="s">
        <v>255</v>
      </c>
      <c r="U54" s="249" t="s">
        <v>85</v>
      </c>
      <c r="V54" s="250" t="s">
        <v>58</v>
      </c>
      <c r="W54" s="250" t="s">
        <v>59</v>
      </c>
      <c r="X54" s="251" t="str">
        <f t="shared" si="13"/>
        <v>40%</v>
      </c>
      <c r="Y54" s="250" t="s">
        <v>60</v>
      </c>
      <c r="Z54" s="252" t="s">
        <v>61</v>
      </c>
      <c r="AA54" s="250" t="s">
        <v>62</v>
      </c>
      <c r="AB54" s="254">
        <f>IFERROR(IF(U54="Probabilidad",(I54-(+I54*X54)),IF(U54="Impacto",I54,"")),"")</f>
        <v>0.36</v>
      </c>
      <c r="AC54" s="101" t="str">
        <f t="shared" si="14"/>
        <v>Baja</v>
      </c>
      <c r="AD54" s="251">
        <f t="shared" si="15"/>
        <v>0.36</v>
      </c>
      <c r="AE54" s="101" t="str">
        <f t="shared" si="16"/>
        <v>Menor</v>
      </c>
      <c r="AF54" s="251">
        <f t="shared" si="17"/>
        <v>0.4</v>
      </c>
      <c r="AG54" s="102" t="str">
        <f t="shared" si="18"/>
        <v>Moderado</v>
      </c>
      <c r="AH54" s="283" t="s">
        <v>63</v>
      </c>
      <c r="AI54" s="245" t="s">
        <v>361</v>
      </c>
      <c r="AJ54" s="286" t="s">
        <v>356</v>
      </c>
      <c r="AK54" s="287">
        <v>46023</v>
      </c>
      <c r="AL54" s="287" t="s">
        <v>348</v>
      </c>
      <c r="AM54" s="245"/>
      <c r="AN54" s="245"/>
      <c r="AO54" s="23"/>
      <c r="AP54" s="246"/>
      <c r="AQ54" s="23"/>
    </row>
    <row r="55" spans="1:43" ht="100.5" customHeight="1">
      <c r="A55" s="5" t="s">
        <v>260</v>
      </c>
      <c r="B55" s="25" t="s">
        <v>100</v>
      </c>
      <c r="C55" s="25" t="s">
        <v>261</v>
      </c>
      <c r="D55" s="25" t="s">
        <v>262</v>
      </c>
      <c r="E55" s="25" t="s">
        <v>411</v>
      </c>
      <c r="F55" s="6" t="s">
        <v>358</v>
      </c>
      <c r="G55" s="48">
        <v>20</v>
      </c>
      <c r="H55" s="9" t="str">
        <f t="shared" ref="H55:H59" si="19">IF(G55&lt;=0,"",IF(G55&lt;=2,"Muy Baja",IF(G55&lt;=24,"Baja",IF(G55&lt;=500,"Media",IF(G55&lt;=5000,"Alta","Muy Alta")))))</f>
        <v>Baja</v>
      </c>
      <c r="I55" s="67">
        <f t="shared" ref="I55:I59" si="20">IF(H55="","",IF(H55="Muy Baja",0.2,IF(H55="Baja",0.4,IF(H55="Media",0.6,IF(H55="Alta",0.8,IF(H55="Muy Alta",1,))))))</f>
        <v>0.4</v>
      </c>
      <c r="J55" s="111" t="s">
        <v>69</v>
      </c>
      <c r="K55" s="10" t="str">
        <f>IF(NOT(ISERROR(MATCH(J55,'[2]Tabla Impacto'!$B$221:$B$223,0))),'[2]Tabla Impacto'!$F$223&amp;"Por favor no seleccionar los criterios de impacto(Afectación Económica o presupuestal y Pérdida Reputacional)",J55)</f>
        <v xml:space="preserve">     El riesgo afecta la imagen de alguna área de la organización</v>
      </c>
      <c r="L55" s="9" t="str">
        <f>IF(OR(K55='[2]Tabla Impacto'!$C$11,K55='[2]Tabla Impacto'!$D$11),"Leve",IF(OR(K55='[2]Tabla Impacto'!$C$12,K55='[2]Tabla Impacto'!$D$12),"Menor",IF(OR(K55='[2]Tabla Impacto'!$C$13,K55='[2]Tabla Impacto'!$D$13),"Moderado",IF(OR(K55='[2]Tabla Impacto'!$C$14,K55='[2]Tabla Impacto'!$D$14),"Mayor",IF(OR(K55='[2]Tabla Impacto'!$C$15,K55='[2]Tabla Impacto'!$D$15),"Catastrófico","")))))</f>
        <v>Leve</v>
      </c>
      <c r="M55" s="10">
        <f t="shared" ref="M55:M59" si="21">IF(L55="","",IF(L55="Leve",0.2,IF(L55="Menor",0.4,IF(L55="Moderado",0.6,IF(L55="Mayor",0.8,IF(L55="Catastrófico",1,))))))</f>
        <v>0.2</v>
      </c>
      <c r="N55" s="11"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Bajo</v>
      </c>
      <c r="O55" s="46">
        <v>1</v>
      </c>
      <c r="P55" s="25" t="s">
        <v>412</v>
      </c>
      <c r="Q55" s="25"/>
      <c r="R55" s="25" t="s">
        <v>263</v>
      </c>
      <c r="S55" s="25" t="s">
        <v>264</v>
      </c>
      <c r="T55" s="25" t="s">
        <v>265</v>
      </c>
      <c r="U55" s="26" t="str">
        <f>IF(OR(V55="Preventivo",V55="Detectivo"),"Probabilidad",IF(V55="Correctivo","Impacto",""))</f>
        <v>Probabilidad</v>
      </c>
      <c r="V55" s="21" t="s">
        <v>58</v>
      </c>
      <c r="W55" s="21" t="s">
        <v>59</v>
      </c>
      <c r="X55" s="19" t="str">
        <f>IF(AND(V55="Preventivo",W55="Automático"),"50%",IF(AND(V55="Preventivo",W55="Manual"),"40%",IF(AND(V55="Detectivo",W55="Automático"),"40%",IF(AND(V55="Detectivo",W55="Manual"),"30%",IF(AND(V55="Correctivo",W55="Automático"),"35%",IF(AND(V55="Correctivo",W55="Manual"),"25%",""))))))</f>
        <v>40%</v>
      </c>
      <c r="Y55" s="21" t="s">
        <v>60</v>
      </c>
      <c r="Z55" s="21" t="s">
        <v>95</v>
      </c>
      <c r="AA55" s="21" t="s">
        <v>62</v>
      </c>
      <c r="AB55" s="47">
        <f>IFERROR(IF(U55="Probabilidad",(I55-(+I55*X55)),IF(U55="Impacto",I55,"")),"")</f>
        <v>0.24</v>
      </c>
      <c r="AC55" s="30" t="str">
        <f t="shared" ref="AC55:AC61" si="22">IFERROR(IF(AB55="","",IF(AB55&lt;=0.2,"Muy Baja",IF(AB55&lt;=0.4,"Baja",IF(AB55&lt;=0.6,"Media",IF(AB55&lt;=0.8,"Alta","Muy Alta"))))),"")</f>
        <v>Baja</v>
      </c>
      <c r="AD55" s="19">
        <f>+AB55</f>
        <v>0.24</v>
      </c>
      <c r="AE55" s="30" t="str">
        <f t="shared" ref="AE55:AE61" si="23">IFERROR(IF(AF55="","",IF(AF55&lt;=0.2,"Leve",IF(AF55&lt;=0.4,"Menor",IF(AF55&lt;=0.6,"Moderado",IF(AF55&lt;=0.8,"Mayor","Catastrófico"))))),"")</f>
        <v>Leve</v>
      </c>
      <c r="AF55" s="19">
        <f t="shared" si="17"/>
        <v>0.2</v>
      </c>
      <c r="AG55" s="31" t="str">
        <f t="shared" ref="AG55:AG61" si="24">IFERROR(IF(OR(AND(AC55="Muy Baja",AE55="Leve"),AND(AC55="Muy Baja",AE55="Menor"),AND(AC55="Baja",AE55="Leve")),"Bajo",IF(OR(AND(AC55="Muy baja",AE55="Moderado"),AND(AC55="Baja",AE55="Menor"),AND(AC55="Baja",AE55="Moderado"),AND(AC55="Media",AE55="Leve"),AND(AC55="Media",AE55="Menor"),AND(AC55="Media",AE55="Moderado"),AND(AC55="Alta",AE55="Leve"),AND(AC55="Alta",AE55="Menor")),"Moderado",IF(OR(AND(AC55="Muy Baja",AE55="Mayor"),AND(AC55="Baja",AE55="Mayor"),AND(AC55="Media",AE55="Mayor"),AND(AC55="Alta",AE55="Moderado"),AND(AC55="Alta",AE55="Mayor"),AND(AC55="Muy Alta",AE55="Leve"),AND(AC55="Muy Alta",AE55="Menor"),AND(AC55="Muy Alta",AE55="Moderado"),AND(AC55="Muy Alta",AE55="Mayor")),"Alto",IF(OR(AND(AC55="Muy Baja",AE55="Catastrófico"),AND(AC55="Baja",AE55="Catastrófico"),AND(AC55="Media",AE55="Catastrófico"),AND(AC55="Alta",AE55="Catastrófico"),AND(AC55="Muy Alta",AE55="Catastrófico")),"Extremo","")))),"")</f>
        <v>Bajo</v>
      </c>
      <c r="AH55" s="21" t="s">
        <v>176</v>
      </c>
      <c r="AI55" s="53" t="s">
        <v>413</v>
      </c>
      <c r="AJ55" s="52" t="s">
        <v>414</v>
      </c>
      <c r="AK55" s="22">
        <v>46023</v>
      </c>
      <c r="AL55" s="22">
        <v>46387</v>
      </c>
      <c r="AM55" s="372"/>
      <c r="AN55" s="373"/>
      <c r="AO55" s="23"/>
      <c r="AP55" s="303"/>
      <c r="AQ55" s="23"/>
    </row>
    <row r="56" spans="1:43" ht="96" customHeight="1">
      <c r="A56" s="68" t="s">
        <v>266</v>
      </c>
      <c r="B56" s="69" t="s">
        <v>51</v>
      </c>
      <c r="C56" s="69" t="s">
        <v>267</v>
      </c>
      <c r="D56" s="69" t="s">
        <v>268</v>
      </c>
      <c r="E56" s="13" t="s">
        <v>442</v>
      </c>
      <c r="F56" s="24" t="s">
        <v>358</v>
      </c>
      <c r="G56" s="48">
        <v>24</v>
      </c>
      <c r="H56" s="70" t="str">
        <f t="shared" si="19"/>
        <v>Baja</v>
      </c>
      <c r="I56" s="67">
        <f t="shared" si="20"/>
        <v>0.4</v>
      </c>
      <c r="J56" s="111" t="s">
        <v>374</v>
      </c>
      <c r="K56" s="10" t="str">
        <f>IF(NOT(ISERROR(MATCH(J56,'[2]Tabla Impacto'!$B$221:$B$223,0))),'[2]Tabla Impacto'!$F$223&amp;"Por favor no seleccionar los criterios de impacto(Afectación Económica o presupuestal y Pérdida Reputacional)",J56)</f>
        <v xml:space="preserve">     El riesgo afecta la imagen de la entidad internamente, de conocimiento general, nivel interno, de junta directiva y accionistas y/o de proveedores</v>
      </c>
      <c r="L56" s="70" t="s">
        <v>112</v>
      </c>
      <c r="M56" s="71">
        <v>0.4</v>
      </c>
      <c r="N56" s="72" t="s">
        <v>113</v>
      </c>
      <c r="O56" s="12">
        <v>1</v>
      </c>
      <c r="P56" s="24" t="s">
        <v>269</v>
      </c>
      <c r="Q56" s="73"/>
      <c r="R56" s="24"/>
      <c r="S56" s="24"/>
      <c r="T56" s="24"/>
      <c r="U56" s="14" t="s">
        <v>85</v>
      </c>
      <c r="V56" s="15" t="s">
        <v>58</v>
      </c>
      <c r="W56" s="15" t="s">
        <v>59</v>
      </c>
      <c r="X56" s="16" t="s">
        <v>270</v>
      </c>
      <c r="Y56" s="15" t="s">
        <v>60</v>
      </c>
      <c r="Z56" s="15" t="s">
        <v>61</v>
      </c>
      <c r="AA56" s="15" t="s">
        <v>62</v>
      </c>
      <c r="AB56" s="74">
        <f>IFERROR(IF(U56="Probabilidad",(I56-(+I56*X56)),IF(U56="Impacto",I56,"")),"")</f>
        <v>0.24</v>
      </c>
      <c r="AC56" s="75" t="str">
        <f t="shared" si="22"/>
        <v>Baja</v>
      </c>
      <c r="AD56" s="76">
        <f t="shared" ref="AD56:AD61" si="25">+AB56</f>
        <v>0.24</v>
      </c>
      <c r="AE56" s="274" t="s">
        <v>80</v>
      </c>
      <c r="AF56" s="260">
        <v>0.2</v>
      </c>
      <c r="AG56" s="275" t="s">
        <v>81</v>
      </c>
      <c r="AH56" s="77" t="s">
        <v>63</v>
      </c>
      <c r="AI56" s="24" t="s">
        <v>415</v>
      </c>
      <c r="AJ56" s="24" t="s">
        <v>271</v>
      </c>
      <c r="AK56" s="22">
        <v>46023</v>
      </c>
      <c r="AL56" s="22">
        <v>46387</v>
      </c>
      <c r="AM56" s="377"/>
      <c r="AN56" s="378"/>
      <c r="AO56" s="23"/>
      <c r="AP56" s="303"/>
      <c r="AQ56" s="23"/>
    </row>
    <row r="57" spans="1:43" ht="126" customHeight="1">
      <c r="A57" s="68" t="s">
        <v>272</v>
      </c>
      <c r="B57" s="69" t="s">
        <v>51</v>
      </c>
      <c r="C57" s="69" t="s">
        <v>338</v>
      </c>
      <c r="D57" s="69" t="s">
        <v>416</v>
      </c>
      <c r="E57" s="13" t="s">
        <v>417</v>
      </c>
      <c r="F57" s="24" t="s">
        <v>358</v>
      </c>
      <c r="G57" s="48">
        <v>12</v>
      </c>
      <c r="H57" s="70" t="str">
        <f t="shared" si="19"/>
        <v>Baja</v>
      </c>
      <c r="I57" s="67">
        <f t="shared" si="20"/>
        <v>0.4</v>
      </c>
      <c r="J57" s="111" t="s">
        <v>374</v>
      </c>
      <c r="K57" s="10" t="str">
        <f>IF(NOT(ISERROR(MATCH(J57,'[2]Tabla Impacto'!$B$221:$B$223,0))),'[2]Tabla Impacto'!$F$223&amp;"Por favor no seleccionar los criterios de impacto(Afectación Económica o presupuestal y Pérdida Reputacional)",J57)</f>
        <v xml:space="preserve">     El riesgo afecta la imagen de la entidad internamente, de conocimiento general, nivel interno, de junta directiva y accionistas y/o de proveedores</v>
      </c>
      <c r="L57" s="70" t="s">
        <v>112</v>
      </c>
      <c r="M57" s="71">
        <v>0.4</v>
      </c>
      <c r="N57" s="72" t="s">
        <v>113</v>
      </c>
      <c r="O57" s="12">
        <v>1</v>
      </c>
      <c r="P57" s="24" t="s">
        <v>273</v>
      </c>
      <c r="Q57" s="73"/>
      <c r="R57" s="24"/>
      <c r="S57" s="24"/>
      <c r="T57" s="24"/>
      <c r="U57" s="14" t="s">
        <v>85</v>
      </c>
      <c r="V57" s="15" t="s">
        <v>58</v>
      </c>
      <c r="W57" s="15" t="s">
        <v>59</v>
      </c>
      <c r="X57" s="16" t="s">
        <v>270</v>
      </c>
      <c r="Y57" s="15" t="s">
        <v>60</v>
      </c>
      <c r="Z57" s="15" t="s">
        <v>61</v>
      </c>
      <c r="AA57" s="15" t="s">
        <v>62</v>
      </c>
      <c r="AB57" s="74">
        <f>IFERROR(IF(U57="Probabilidad",(I57-(+I57*X57)),IF(U57="Impacto",I57,"")),"")</f>
        <v>0.24</v>
      </c>
      <c r="AC57" s="75" t="str">
        <f t="shared" si="22"/>
        <v>Baja</v>
      </c>
      <c r="AD57" s="76">
        <f t="shared" si="25"/>
        <v>0.24</v>
      </c>
      <c r="AE57" s="276" t="s">
        <v>112</v>
      </c>
      <c r="AF57" s="277">
        <v>0.4</v>
      </c>
      <c r="AG57" s="278" t="s">
        <v>113</v>
      </c>
      <c r="AH57" s="77" t="s">
        <v>63</v>
      </c>
      <c r="AI57" s="24" t="s">
        <v>274</v>
      </c>
      <c r="AJ57" s="24" t="s">
        <v>271</v>
      </c>
      <c r="AK57" s="22">
        <v>46023</v>
      </c>
      <c r="AL57" s="22">
        <v>46387</v>
      </c>
      <c r="AM57" s="379"/>
      <c r="AN57" s="380"/>
      <c r="AO57" s="23"/>
      <c r="AP57" s="303"/>
      <c r="AQ57" s="23"/>
    </row>
    <row r="58" spans="1:43" ht="179.25" customHeight="1">
      <c r="A58" s="59" t="s">
        <v>275</v>
      </c>
      <c r="B58" s="5" t="s">
        <v>51</v>
      </c>
      <c r="C58" s="5" t="s">
        <v>276</v>
      </c>
      <c r="D58" s="24" t="s">
        <v>277</v>
      </c>
      <c r="E58" s="13" t="s">
        <v>418</v>
      </c>
      <c r="F58" s="45" t="s">
        <v>374</v>
      </c>
      <c r="G58" s="8">
        <v>365</v>
      </c>
      <c r="H58" s="78" t="str">
        <f t="shared" si="19"/>
        <v>Media</v>
      </c>
      <c r="I58" s="67">
        <f t="shared" si="20"/>
        <v>0.6</v>
      </c>
      <c r="J58" s="111" t="s">
        <v>374</v>
      </c>
      <c r="K58" s="10" t="str">
        <f>IF(NOT(ISERROR(MATCH(J58,'[2]Tabla Impacto'!$B$221:$B$223,0))),'[2]Tabla Impacto'!$F$223&amp;"Por favor no seleccionar los criterios de impacto(Afectación Económica o presupuestal y Pérdida Reputacional)",J58)</f>
        <v xml:space="preserve">     El riesgo afecta la imagen de la entidad internamente, de conocimiento general, nivel interno, de junta directiva y accionistas y/o de proveedores</v>
      </c>
      <c r="L58" s="297" t="s">
        <v>112</v>
      </c>
      <c r="M58" s="67">
        <v>0.4</v>
      </c>
      <c r="N58" s="298" t="s">
        <v>113</v>
      </c>
      <c r="O58" s="79">
        <v>1</v>
      </c>
      <c r="P58" s="80" t="s">
        <v>278</v>
      </c>
      <c r="Q58" s="80" t="s">
        <v>419</v>
      </c>
      <c r="R58" s="80" t="s">
        <v>279</v>
      </c>
      <c r="S58" s="80" t="s">
        <v>280</v>
      </c>
      <c r="T58" s="80" t="s">
        <v>420</v>
      </c>
      <c r="U58" s="81" t="str">
        <f>IF(OR(V58="Preventivo",V58="Detectivo"),"Probabilidad",IF(V58="Correctivo","Impacto",""))</f>
        <v>Probabilidad</v>
      </c>
      <c r="V58" s="82" t="s">
        <v>58</v>
      </c>
      <c r="W58" s="83" t="s">
        <v>59</v>
      </c>
      <c r="X58" s="84" t="str">
        <f>IF(AND(V58="Preventivo",W58="Automático"),"50%",IF(AND(V58="Preventivo",W58="Manual"),"40%",IF(AND(V58="Detectivo",W58="Automático"),"40%",IF(AND(V58="Detectivo",W58="Manual"),"30%",IF(AND(V58="Correctivo",W58="Automático"),"35%",IF(AND(V58="Correctivo",W58="Manual"),"25%",""))))))</f>
        <v>40%</v>
      </c>
      <c r="Y58" s="83" t="s">
        <v>60</v>
      </c>
      <c r="Z58" s="85" t="s">
        <v>61</v>
      </c>
      <c r="AA58" s="83" t="s">
        <v>62</v>
      </c>
      <c r="AB58" s="86">
        <v>0.36</v>
      </c>
      <c r="AC58" s="279" t="str">
        <f t="shared" si="22"/>
        <v>Baja</v>
      </c>
      <c r="AD58" s="280">
        <v>0.36</v>
      </c>
      <c r="AE58" s="281" t="s">
        <v>112</v>
      </c>
      <c r="AF58" s="280">
        <v>0.4</v>
      </c>
      <c r="AG58" s="282" t="s">
        <v>113</v>
      </c>
      <c r="AH58" s="87" t="s">
        <v>63</v>
      </c>
      <c r="AI58" s="13" t="s">
        <v>281</v>
      </c>
      <c r="AJ58" s="13" t="s">
        <v>282</v>
      </c>
      <c r="AK58" s="22">
        <v>46023</v>
      </c>
      <c r="AL58" s="22">
        <v>46387</v>
      </c>
      <c r="AM58" s="381"/>
      <c r="AN58" s="382"/>
      <c r="AO58" s="23"/>
      <c r="AP58" s="359"/>
      <c r="AQ58" s="23"/>
    </row>
    <row r="59" spans="1:43" ht="81.75" customHeight="1">
      <c r="A59" s="142" t="s">
        <v>283</v>
      </c>
      <c r="B59" s="142" t="s">
        <v>51</v>
      </c>
      <c r="C59" s="142" t="s">
        <v>284</v>
      </c>
      <c r="D59" s="142" t="s">
        <v>285</v>
      </c>
      <c r="E59" s="150" t="s">
        <v>286</v>
      </c>
      <c r="F59" s="118" t="s">
        <v>358</v>
      </c>
      <c r="G59" s="152">
        <v>32</v>
      </c>
      <c r="H59" s="122" t="str">
        <f t="shared" si="19"/>
        <v>Media</v>
      </c>
      <c r="I59" s="112">
        <f t="shared" si="20"/>
        <v>0.6</v>
      </c>
      <c r="J59" s="155" t="s">
        <v>69</v>
      </c>
      <c r="K59" s="112" t="str">
        <f>IF(NOT(ISERROR(MATCH(J59,'[2]Tabla Impacto'!$B$221:$B$223,0))),'[2]Tabla Impacto'!$F$223&amp;"Por favor no seleccionar los criterios de impacto(Afectación Económica o presupuestal y Pérdida Reputacional)",J59)</f>
        <v xml:space="preserve">     El riesgo afecta la imagen de alguna área de la organización</v>
      </c>
      <c r="L59" s="122" t="str">
        <f>IF(OR(K59='[2]Tabla Impacto'!$C$11,K59='[2]Tabla Impacto'!$D$11),"Leve",IF(OR(K59='[2]Tabla Impacto'!$C$12,K59='[2]Tabla Impacto'!$D$12),"Menor",IF(OR(K59='[2]Tabla Impacto'!$C$13,K59='[2]Tabla Impacto'!$D$13),"Moderado",IF(OR(K59='[2]Tabla Impacto'!$C$14,K59='[2]Tabla Impacto'!$D$14),"Mayor",IF(OR(K59='[2]Tabla Impacto'!$C$15,K59='[2]Tabla Impacto'!$D$15),"Catastrófico","")))))</f>
        <v>Leve</v>
      </c>
      <c r="M59" s="112">
        <f t="shared" si="21"/>
        <v>0.2</v>
      </c>
      <c r="N59" s="114"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Moderado</v>
      </c>
      <c r="O59" s="46">
        <v>1</v>
      </c>
      <c r="P59" s="25" t="s">
        <v>421</v>
      </c>
      <c r="Q59" s="25" t="s">
        <v>287</v>
      </c>
      <c r="R59" s="25" t="s">
        <v>288</v>
      </c>
      <c r="S59" s="25" t="s">
        <v>289</v>
      </c>
      <c r="T59" s="25" t="s">
        <v>133</v>
      </c>
      <c r="U59" s="26" t="str">
        <f>IF(OR(V59="Preventivo",V59="Detectivo"),"Probabilidad",IF(V59="Correctivo","Impacto",""))</f>
        <v>Probabilidad</v>
      </c>
      <c r="V59" s="21" t="s">
        <v>58</v>
      </c>
      <c r="W59" s="21" t="s">
        <v>59</v>
      </c>
      <c r="X59" s="19" t="str">
        <f>IF(AND(V59="Preventivo",W59="Automático"),"50%",IF(AND(V59="Preventivo",W59="Manual"),"40%",IF(AND(V59="Detectivo",W59="Automático"),"40%",IF(AND(V59="Detectivo",W59="Manual"),"30%",IF(AND(V59="Correctivo",W59="Automático"),"35%",IF(AND(V59="Correctivo",W59="Manual"),"25%",""))))))</f>
        <v>40%</v>
      </c>
      <c r="Y59" s="21" t="s">
        <v>60</v>
      </c>
      <c r="Z59" s="21" t="s">
        <v>61</v>
      </c>
      <c r="AA59" s="21" t="s">
        <v>206</v>
      </c>
      <c r="AB59" s="47">
        <f>I59-(I59*X59)</f>
        <v>0.36</v>
      </c>
      <c r="AC59" s="30" t="str">
        <f t="shared" si="22"/>
        <v>Baja</v>
      </c>
      <c r="AD59" s="19">
        <f t="shared" si="25"/>
        <v>0.36</v>
      </c>
      <c r="AE59" s="30" t="str">
        <f t="shared" si="23"/>
        <v>Leve</v>
      </c>
      <c r="AF59" s="19">
        <f t="shared" si="17"/>
        <v>0.2</v>
      </c>
      <c r="AG59" s="31" t="str">
        <f t="shared" si="24"/>
        <v>Bajo</v>
      </c>
      <c r="AH59" s="21" t="s">
        <v>63</v>
      </c>
      <c r="AI59" s="118" t="s">
        <v>290</v>
      </c>
      <c r="AJ59" s="118" t="s">
        <v>422</v>
      </c>
      <c r="AK59" s="22">
        <v>46023</v>
      </c>
      <c r="AL59" s="22">
        <v>46387</v>
      </c>
      <c r="AM59" s="383"/>
      <c r="AN59" s="384"/>
      <c r="AO59" s="23"/>
      <c r="AP59" s="385"/>
      <c r="AQ59" s="23"/>
    </row>
    <row r="60" spans="1:43" ht="96.75" customHeight="1">
      <c r="A60" s="149"/>
      <c r="B60" s="149"/>
      <c r="C60" s="149"/>
      <c r="D60" s="149"/>
      <c r="E60" s="151"/>
      <c r="F60" s="157"/>
      <c r="G60" s="154"/>
      <c r="H60" s="145"/>
      <c r="I60" s="144"/>
      <c r="J60" s="156"/>
      <c r="K60" s="144"/>
      <c r="L60" s="145"/>
      <c r="M60" s="144"/>
      <c r="N60" s="146"/>
      <c r="O60" s="46">
        <v>2</v>
      </c>
      <c r="P60" s="89" t="s">
        <v>291</v>
      </c>
      <c r="Q60" s="89" t="s">
        <v>292</v>
      </c>
      <c r="R60" s="89"/>
      <c r="S60" s="89" t="s">
        <v>293</v>
      </c>
      <c r="T60" s="89" t="s">
        <v>133</v>
      </c>
      <c r="U60" s="14" t="str">
        <f>IF(OR(V60="Preventivo",V60="Detectivo"),"Probabilidad",IF(V60="Correctivo","Impacto",""))</f>
        <v>Probabilidad</v>
      </c>
      <c r="V60" s="15" t="s">
        <v>210</v>
      </c>
      <c r="W60" s="15" t="s">
        <v>59</v>
      </c>
      <c r="X60" s="16" t="str">
        <f>IF(AND(V60="Preventivo",W60="Automático"),"50%",IF(AND(V60="Preventivo",W60="Manual"),"40%",IF(AND(V60="Detectivo",W60="Automático"),"40%",IF(AND(V60="Detectivo",W60="Manual"),"30%",IF(AND(V60="Correctivo",W60="Automático"),"35%",IF(AND(V60="Correctivo",W60="Manual"),"25%",""))))))</f>
        <v>30%</v>
      </c>
      <c r="Y60" s="15" t="s">
        <v>60</v>
      </c>
      <c r="Z60" s="15" t="s">
        <v>61</v>
      </c>
      <c r="AA60" s="15" t="s">
        <v>62</v>
      </c>
      <c r="AB60" s="47">
        <f>AB59-(AB59*X60)</f>
        <v>0.252</v>
      </c>
      <c r="AC60" s="30" t="str">
        <f t="shared" si="22"/>
        <v>Baja</v>
      </c>
      <c r="AD60" s="19">
        <f t="shared" si="25"/>
        <v>0.252</v>
      </c>
      <c r="AE60" s="18" t="str">
        <f t="shared" si="23"/>
        <v>Leve</v>
      </c>
      <c r="AF60" s="19">
        <f>IFERROR(IF(AND(U59="Impacto",U60="Impacto"),(AF59-(+AF59*X60)),IF(U60="Impacto",(#REF!-(+#REF!*X60)),IF(U60="Probabilidad",AF59,""))),"")</f>
        <v>0.2</v>
      </c>
      <c r="AG60" s="20" t="str">
        <f t="shared" si="24"/>
        <v>Bajo</v>
      </c>
      <c r="AH60" s="21" t="s">
        <v>176</v>
      </c>
      <c r="AI60" s="119"/>
      <c r="AJ60" s="119"/>
      <c r="AK60" s="22">
        <v>46023</v>
      </c>
      <c r="AL60" s="22">
        <v>46387</v>
      </c>
      <c r="AM60" s="386"/>
      <c r="AN60" s="387"/>
      <c r="AO60" s="23"/>
      <c r="AP60" s="385"/>
      <c r="AQ60" s="23"/>
    </row>
    <row r="61" spans="1:43" ht="52.5" customHeight="1">
      <c r="A61" s="142" t="s">
        <v>294</v>
      </c>
      <c r="B61" s="142" t="s">
        <v>51</v>
      </c>
      <c r="C61" s="150" t="s">
        <v>295</v>
      </c>
      <c r="D61" s="150" t="s">
        <v>296</v>
      </c>
      <c r="E61" s="150" t="s">
        <v>423</v>
      </c>
      <c r="F61" s="118" t="s">
        <v>358</v>
      </c>
      <c r="G61" s="152">
        <v>1</v>
      </c>
      <c r="H61" s="122" t="str">
        <f>IF(G61&lt;=0,"",IF(G61&lt;=2,"Muy Baja",IF(G61&lt;=24,"Baja",IF(G61&lt;=500,"Media",IF(G61&lt;=5000,"Alta","Muy Alta")))))</f>
        <v>Muy Baja</v>
      </c>
      <c r="I61" s="112">
        <f>IF(H61="","",IF(H61="Muy Baja",0.2,IF(H61="Baja",0.4,IF(H61="Media",0.6,IF(H61="Alta",0.8,IF(H61="Muy Alta",1,))))))</f>
        <v>0.2</v>
      </c>
      <c r="J61" s="155" t="s">
        <v>54</v>
      </c>
      <c r="K61" s="112" t="str">
        <f>IF(NOT(ISERROR(MATCH(J61,'[2]Tabla Impacto'!$B$221:$B$223,0))),'[2]Tabla Impacto'!$F$223&amp;"Por favor no seleccionar los criterios de impacto(Afectación Económica o presupuestal y Pérdida Reputacional)",J61)</f>
        <v xml:space="preserve">     El riesgo afecta la imagen de la entidad con algunos usuarios de relevancia frente al logro de los objetivos</v>
      </c>
      <c r="L61" s="122" t="str">
        <f>IF(OR(K61='[2]Tabla Impacto'!$C$11,K61='[2]Tabla Impacto'!$D$11),"Leve",IF(OR(K61='[2]Tabla Impacto'!$C$12,K61='[2]Tabla Impacto'!$D$12),"Menor",IF(OR(K61='[2]Tabla Impacto'!$C$13,K61='[2]Tabla Impacto'!$D$13),"Moderado",IF(OR(K61='[2]Tabla Impacto'!$C$14,K61='[2]Tabla Impacto'!$D$14),"Mayor",IF(OR(K61='[2]Tabla Impacto'!$C$15,K61='[2]Tabla Impacto'!$D$15),"Catastrófico","")))))</f>
        <v>Moderado</v>
      </c>
      <c r="M61" s="112">
        <f>IF(L61="","",IF(L61="Leve",0.2,IF(L61="Menor",0.4,IF(L61="Moderado",0.6,IF(L61="Mayor",0.8,IF(L61="Catastrófico",1,))))))</f>
        <v>0.6</v>
      </c>
      <c r="N61" s="114"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Moderado</v>
      </c>
      <c r="O61" s="147">
        <v>1</v>
      </c>
      <c r="P61" s="134" t="s">
        <v>297</v>
      </c>
      <c r="Q61" s="134" t="s">
        <v>298</v>
      </c>
      <c r="R61" s="134" t="s">
        <v>299</v>
      </c>
      <c r="S61" s="134" t="s">
        <v>300</v>
      </c>
      <c r="T61" s="134" t="s">
        <v>301</v>
      </c>
      <c r="U61" s="136" t="str">
        <f>IF(OR(V61="Preventivo",V61="Detectivo"),"Probabilidad",IF(V61="Correctivo","Impacto",""))</f>
        <v>Probabilidad</v>
      </c>
      <c r="V61" s="116" t="s">
        <v>58</v>
      </c>
      <c r="W61" s="116" t="s">
        <v>59</v>
      </c>
      <c r="X61" s="130" t="str">
        <f>IF(AND(V61="Preventivo",W61="Automático"),"50%",IF(AND(V61="Preventivo",W61="Manual"),"40%",IF(AND(V61="Detectivo",W61="Automático"),"40%",IF(AND(V61="Detectivo",W61="Manual"),"30%",IF(AND(V61="Correctivo",W61="Automático"),"35%",IF(AND(V61="Correctivo",W61="Manual"),"25%",""))))))</f>
        <v>40%</v>
      </c>
      <c r="Y61" s="116" t="s">
        <v>60</v>
      </c>
      <c r="Z61" s="116" t="s">
        <v>61</v>
      </c>
      <c r="AA61" s="116" t="s">
        <v>62</v>
      </c>
      <c r="AB61" s="140">
        <f>IFERROR(IF(U61="Probabilidad",(I61-(+I61*X61)),IF(U61="Impacto",I61,"")),"")</f>
        <v>0.12</v>
      </c>
      <c r="AC61" s="124" t="str">
        <f t="shared" si="22"/>
        <v>Muy Baja</v>
      </c>
      <c r="AD61" s="130">
        <f t="shared" si="25"/>
        <v>0.12</v>
      </c>
      <c r="AE61" s="124" t="str">
        <f t="shared" si="23"/>
        <v>Moderado</v>
      </c>
      <c r="AF61" s="130">
        <f>IFERROR(IF(U61="Impacto",(M61-(+M61*X61)),IF(U61="Probabilidad",M61,"")),"")</f>
        <v>0.6</v>
      </c>
      <c r="AG61" s="132" t="str">
        <f t="shared" si="24"/>
        <v>Moderado</v>
      </c>
      <c r="AH61" s="116" t="s">
        <v>63</v>
      </c>
      <c r="AI61" s="128" t="s">
        <v>424</v>
      </c>
      <c r="AJ61" s="118" t="s">
        <v>302</v>
      </c>
      <c r="AK61" s="22">
        <v>46023</v>
      </c>
      <c r="AL61" s="22">
        <v>46387</v>
      </c>
      <c r="AM61" s="388"/>
      <c r="AN61" s="389"/>
      <c r="AO61" s="23"/>
      <c r="AP61" s="385"/>
      <c r="AQ61" s="23"/>
    </row>
    <row r="62" spans="1:43" ht="72" customHeight="1">
      <c r="A62" s="149"/>
      <c r="B62" s="149"/>
      <c r="C62" s="151"/>
      <c r="D62" s="151"/>
      <c r="E62" s="151"/>
      <c r="F62" s="119"/>
      <c r="G62" s="153"/>
      <c r="H62" s="145"/>
      <c r="I62" s="144"/>
      <c r="J62" s="156"/>
      <c r="K62" s="144"/>
      <c r="L62" s="145"/>
      <c r="M62" s="144"/>
      <c r="N62" s="146"/>
      <c r="O62" s="148"/>
      <c r="P62" s="135"/>
      <c r="Q62" s="135"/>
      <c r="R62" s="135"/>
      <c r="S62" s="135"/>
      <c r="T62" s="135"/>
      <c r="U62" s="137"/>
      <c r="V62" s="117"/>
      <c r="W62" s="117"/>
      <c r="X62" s="131"/>
      <c r="Y62" s="117"/>
      <c r="Z62" s="117"/>
      <c r="AA62" s="117"/>
      <c r="AB62" s="141"/>
      <c r="AC62" s="125"/>
      <c r="AD62" s="131"/>
      <c r="AE62" s="125"/>
      <c r="AF62" s="131"/>
      <c r="AG62" s="133"/>
      <c r="AH62" s="117"/>
      <c r="AI62" s="180"/>
      <c r="AJ62" s="119"/>
      <c r="AK62" s="22">
        <v>46023</v>
      </c>
      <c r="AL62" s="22">
        <v>46387</v>
      </c>
      <c r="AM62" s="386"/>
      <c r="AN62" s="387"/>
      <c r="AO62" s="23"/>
      <c r="AP62" s="385"/>
      <c r="AQ62" s="23"/>
    </row>
    <row r="63" spans="1:43" ht="93.75" customHeight="1">
      <c r="A63" s="13" t="s">
        <v>303</v>
      </c>
      <c r="B63" s="59" t="s">
        <v>100</v>
      </c>
      <c r="C63" s="13" t="s">
        <v>304</v>
      </c>
      <c r="D63" s="13" t="s">
        <v>425</v>
      </c>
      <c r="E63" s="13" t="s">
        <v>443</v>
      </c>
      <c r="F63" s="25" t="s">
        <v>358</v>
      </c>
      <c r="G63" s="48">
        <v>16</v>
      </c>
      <c r="H63" s="9" t="str">
        <f>IF(G63&lt;=0,"",IF(G63&lt;=2,"Muy Baja",IF(G63&lt;=24,"Baja",IF(G63&lt;=500,"Media",IF(G63&lt;=5000,"Alta","Muy Alta")))))</f>
        <v>Baja</v>
      </c>
      <c r="I63" s="10">
        <f>IF(H63="","",IF(H63="Muy Baja",0.2,IF(H63="Baja",0.4,IF(H63="Media",0.6,IF(H63="Alta",0.8,IF(H63="Muy Alta",1,))))))</f>
        <v>0.4</v>
      </c>
      <c r="J63" s="111" t="s">
        <v>69</v>
      </c>
      <c r="K63" s="10" t="str">
        <f>IF(NOT(ISERROR(MATCH(J63,'[2]Tabla Impacto'!$B$221:$B$223,0))),'[2]Tabla Impacto'!$F$223&amp;"Por favor no seleccionar los criterios de impacto(Afectación Económica o presupuestal y Pérdida Reputacional)",J63)</f>
        <v xml:space="preserve">     El riesgo afecta la imagen de alguna área de la organización</v>
      </c>
      <c r="L63" s="9" t="str">
        <f>IF(OR(K63='[2]Tabla Impacto'!$C$11,K63='[2]Tabla Impacto'!$D$11),"Leve",IF(OR(K63='[2]Tabla Impacto'!$C$12,K63='[2]Tabla Impacto'!$D$12),"Menor",IF(OR(K63='[2]Tabla Impacto'!$C$13,K63='[2]Tabla Impacto'!$D$13),"Moderado",IF(OR(K63='[2]Tabla Impacto'!$C$14,K63='[2]Tabla Impacto'!$D$14),"Mayor",IF(OR(K63='[2]Tabla Impacto'!$C$15,K63='[2]Tabla Impacto'!$D$15),"Catastrófico","")))))</f>
        <v>Leve</v>
      </c>
      <c r="M63" s="10">
        <f>IF(L63="","",IF(L63="Leve",0.2,IF(L63="Menor",0.4,IF(L63="Moderado",0.6,IF(L63="Mayor",0.8,IF(L63="Catastrófico",1,))))))</f>
        <v>0.2</v>
      </c>
      <c r="N63" s="11"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Bajo</v>
      </c>
      <c r="O63" s="12">
        <v>1</v>
      </c>
      <c r="P63" s="13" t="s">
        <v>426</v>
      </c>
      <c r="Q63" s="25" t="s">
        <v>427</v>
      </c>
      <c r="R63" s="88" t="s">
        <v>428</v>
      </c>
      <c r="S63" s="25" t="s">
        <v>305</v>
      </c>
      <c r="T63" s="25" t="s">
        <v>74</v>
      </c>
      <c r="U63" s="26" t="str">
        <f t="shared" ref="U63:U64" si="26">IF(OR(V63="Preventivo",V63="Detectivo"),"Probabilidad",IF(V63="Correctivo","Impacto",""))</f>
        <v>Probabilidad</v>
      </c>
      <c r="V63" s="21" t="s">
        <v>58</v>
      </c>
      <c r="W63" s="21" t="s">
        <v>59</v>
      </c>
      <c r="X63" s="27" t="str">
        <f>IF(AND(V63="Preventivo",W63="Automático"),"50%",IF(AND(V63="Preventivo",W63="Manual"),"40%",IF(AND(V63="Detectivo",W63="Automático"),"40%",IF(AND(V63="Detectivo",W63="Manual"),"30%",IF(AND(V63="Correctivo",W63="Automático"),"35%",IF(AND(V63="Correctivo",W63="Manual"),"25%",""))))))</f>
        <v>40%</v>
      </c>
      <c r="Y63" s="21" t="s">
        <v>60</v>
      </c>
      <c r="Z63" s="28" t="s">
        <v>61</v>
      </c>
      <c r="AA63" s="21" t="s">
        <v>62</v>
      </c>
      <c r="AB63" s="29">
        <f>IFERROR(IF(U63="Probabilidad",(I63-(+I63*X63)),IF(U63="Impacto",I63,"")),"")</f>
        <v>0.24</v>
      </c>
      <c r="AC63" s="30" t="str">
        <f t="shared" ref="AC63:AC64" si="27">IFERROR(IF(AB63="","",IF(AB63&lt;=0.2,"Muy Baja",IF(AB63&lt;=0.4,"Baja",IF(AB63&lt;=0.6,"Media",IF(AB63&lt;=0.8,"Alta","Muy Alta"))))),"")</f>
        <v>Baja</v>
      </c>
      <c r="AD63" s="27">
        <f t="shared" ref="AD63:AD64" si="28">+AB63</f>
        <v>0.24</v>
      </c>
      <c r="AE63" s="30" t="str">
        <f t="shared" ref="AE63:AE64" si="29">IFERROR(IF(AF63="","",IF(AF63&lt;=0.2,"Leve",IF(AF63&lt;=0.4,"Menor",IF(AF63&lt;=0.6,"Moderado",IF(AF63&lt;=0.8,"Mayor","Catastrófico"))))),"")</f>
        <v>Leve</v>
      </c>
      <c r="AF63" s="27">
        <f>IFERROR(IF(U63="Impacto",(M63-(+M63*X63)),IF(U63="Probabilidad",M63,"")),"")</f>
        <v>0.2</v>
      </c>
      <c r="AG63" s="31" t="str">
        <f t="shared" ref="AG63:AG64" si="30">IFERROR(IF(OR(AND(AC63="Muy Baja",AE63="Leve"),AND(AC63="Muy Baja",AE63="Menor"),AND(AC63="Baja",AE63="Leve")),"Bajo",IF(OR(AND(AC63="Muy baja",AE63="Moderado"),AND(AC63="Baja",AE63="Menor"),AND(AC63="Baja",AE63="Moderado"),AND(AC63="Media",AE63="Leve"),AND(AC63="Media",AE63="Menor"),AND(AC63="Media",AE63="Moderado"),AND(AC63="Alta",AE63="Leve"),AND(AC63="Alta",AE63="Menor")),"Moderado",IF(OR(AND(AC63="Muy Baja",AE63="Mayor"),AND(AC63="Baja",AE63="Mayor"),AND(AC63="Media",AE63="Mayor"),AND(AC63="Alta",AE63="Moderado"),AND(AC63="Alta",AE63="Mayor"),AND(AC63="Muy Alta",AE63="Leve"),AND(AC63="Muy Alta",AE63="Menor"),AND(AC63="Muy Alta",AE63="Moderado"),AND(AC63="Muy Alta",AE63="Mayor")),"Alto",IF(OR(AND(AC63="Muy Baja",AE63="Catastrófico"),AND(AC63="Baja",AE63="Catastrófico"),AND(AC63="Media",AE63="Catastrófico"),AND(AC63="Alta",AE63="Catastrófico"),AND(AC63="Muy Alta",AE63="Catastrófico")),"Extremo","")))),"")</f>
        <v>Bajo</v>
      </c>
      <c r="AH63" s="32" t="s">
        <v>63</v>
      </c>
      <c r="AI63" s="24" t="s">
        <v>306</v>
      </c>
      <c r="AJ63" s="24" t="s">
        <v>302</v>
      </c>
      <c r="AK63" s="22">
        <v>46023</v>
      </c>
      <c r="AL63" s="22">
        <v>46387</v>
      </c>
      <c r="AM63" s="381"/>
      <c r="AN63" s="382"/>
      <c r="AO63" s="23"/>
      <c r="AP63" s="359"/>
      <c r="AQ63" s="23"/>
    </row>
    <row r="64" spans="1:43" ht="111.75" customHeight="1">
      <c r="A64" s="5" t="s">
        <v>307</v>
      </c>
      <c r="B64" s="5" t="s">
        <v>100</v>
      </c>
      <c r="C64" s="5" t="s">
        <v>308</v>
      </c>
      <c r="D64" s="5" t="s">
        <v>309</v>
      </c>
      <c r="E64" s="59" t="s">
        <v>310</v>
      </c>
      <c r="F64" s="6" t="s">
        <v>358</v>
      </c>
      <c r="G64" s="8">
        <v>2</v>
      </c>
      <c r="H64" s="9" t="str">
        <f>IF(G64&lt;=0,"",IF(G64&lt;=2,"Muy Baja",IF(G64&lt;=24,"Baja",IF(G64&lt;=500,"Media",IF(G64&lt;=5000,"Alta","Muy Alta")))))</f>
        <v>Muy Baja</v>
      </c>
      <c r="I64" s="10">
        <f>IF(H64="","",IF(H64="Muy Baja",0.2,IF(H64="Baja",0.4,IF(H64="Media",0.6,IF(H64="Alta",0.8,IF(H64="Muy Alta",1,))))))</f>
        <v>0.2</v>
      </c>
      <c r="J64" s="45" t="s">
        <v>54</v>
      </c>
      <c r="K64" s="10" t="str">
        <f>IF(NOT(ISERROR(MATCH(J64,'[2]Tabla Impacto'!$B$221:$B$223,0))),'[2]Tabla Impacto'!$F$223&amp;"Por favor no seleccionar los criterios de impacto(Afectación Económica o presupuestal y Pérdida Reputacional)",J64)</f>
        <v xml:space="preserve">     El riesgo afecta la imagen de la entidad con algunos usuarios de relevancia frente al logro de los objetivos</v>
      </c>
      <c r="L64" s="9" t="str">
        <f>IF(OR(K64='[2]Tabla Impacto'!$C$11,K64='[2]Tabla Impacto'!$D$11),"Leve",IF(OR(K64='[2]Tabla Impacto'!$C$12,K64='[2]Tabla Impacto'!$D$12),"Menor",IF(OR(K64='[2]Tabla Impacto'!$C$13,K64='[2]Tabla Impacto'!$D$13),"Moderado",IF(OR(K64='[2]Tabla Impacto'!$C$14,K64='[2]Tabla Impacto'!$D$14),"Mayor",IF(OR(K64='[2]Tabla Impacto'!$C$15,K64='[2]Tabla Impacto'!$D$15),"Catastrófico","")))))</f>
        <v>Moderado</v>
      </c>
      <c r="M64" s="10">
        <f>IF(L64="","",IF(L64="Leve",0.2,IF(L64="Menor",0.4,IF(L64="Moderado",0.6,IF(L64="Mayor",0.8,IF(L64="Catastrófico",1,))))))</f>
        <v>0.6</v>
      </c>
      <c r="N64" s="1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46">
        <v>1</v>
      </c>
      <c r="P64" s="390" t="s">
        <v>429</v>
      </c>
      <c r="Q64" s="390" t="s">
        <v>430</v>
      </c>
      <c r="R64" s="390" t="s">
        <v>311</v>
      </c>
      <c r="S64" s="390" t="s">
        <v>312</v>
      </c>
      <c r="T64" s="390" t="s">
        <v>94</v>
      </c>
      <c r="U64" s="390" t="str">
        <f t="shared" si="26"/>
        <v>Probabilidad</v>
      </c>
      <c r="V64" s="15" t="s">
        <v>58</v>
      </c>
      <c r="W64" s="15" t="s">
        <v>59</v>
      </c>
      <c r="X64" s="16" t="str">
        <f>IF(AND(V64="Preventivo",W64="Automático"),"50%",IF(AND(V64="Preventivo",W64="Manual"),"40%",IF(AND(V64="Detectivo",W64="Automático"),"40%",IF(AND(V64="Detectivo",W64="Manual"),"30%",IF(AND(V64="Correctivo",W64="Automático"),"35%",IF(AND(V64="Correctivo",W64="Manual"),"25%",""))))))</f>
        <v>40%</v>
      </c>
      <c r="Y64" s="15" t="s">
        <v>60</v>
      </c>
      <c r="Z64" s="15" t="s">
        <v>61</v>
      </c>
      <c r="AA64" s="15" t="s">
        <v>62</v>
      </c>
      <c r="AB64" s="17">
        <f>IFERROR(IF(U64="Probabilidad",(I64-(+I64*X64)),IF(U64="Impacto",I64,"")),"")</f>
        <v>0.12</v>
      </c>
      <c r="AC64" s="18" t="str">
        <f t="shared" si="27"/>
        <v>Muy Baja</v>
      </c>
      <c r="AD64" s="19">
        <f t="shared" si="28"/>
        <v>0.12</v>
      </c>
      <c r="AE64" s="18" t="str">
        <f t="shared" si="29"/>
        <v>Moderado</v>
      </c>
      <c r="AF64" s="19">
        <f>IFERROR(IF(U64="Impacto",(M64-(+M64*X64)),IF(U64="Probabilidad",M64,"")),"")</f>
        <v>0.6</v>
      </c>
      <c r="AG64" s="20" t="str">
        <f t="shared" si="30"/>
        <v>Moderado</v>
      </c>
      <c r="AH64" s="21" t="s">
        <v>63</v>
      </c>
      <c r="AI64" s="391" t="s">
        <v>313</v>
      </c>
      <c r="AJ64" s="24" t="s">
        <v>314</v>
      </c>
      <c r="AK64" s="22">
        <v>46023</v>
      </c>
      <c r="AL64" s="22">
        <v>46387</v>
      </c>
      <c r="AM64" s="381"/>
      <c r="AN64" s="382"/>
      <c r="AO64" s="23"/>
      <c r="AP64" s="392"/>
      <c r="AQ64" s="23"/>
    </row>
    <row r="65" spans="1:43" ht="96" customHeight="1">
      <c r="A65" s="5" t="s">
        <v>315</v>
      </c>
      <c r="B65" s="25" t="s">
        <v>100</v>
      </c>
      <c r="C65" s="25" t="s">
        <v>316</v>
      </c>
      <c r="D65" s="25" t="s">
        <v>317</v>
      </c>
      <c r="E65" s="89" t="s">
        <v>444</v>
      </c>
      <c r="F65" s="25" t="s">
        <v>358</v>
      </c>
      <c r="G65" s="8">
        <v>24</v>
      </c>
      <c r="H65" s="9" t="str">
        <f>IF(G65&lt;=0,"",IF(G65&lt;=2,"Muy Baja",IF(G65&lt;=24,"Baja",IF(G65&lt;=500,"Media",IF(G65&lt;=5000,"Alta","Muy Alta")))))</f>
        <v>Baja</v>
      </c>
      <c r="I65" s="10">
        <f>IF(H65="","",IF(H65="Muy Baja",0.2,IF(H65="Baja",0.4,IF(H65="Media",0.6,IF(H65="Alta",0.8,IF(H65="Muy Alta",1,))))))</f>
        <v>0.4</v>
      </c>
      <c r="J65" s="111" t="s">
        <v>54</v>
      </c>
      <c r="K65" s="10" t="str">
        <f>IF(NOT(ISERROR(MATCH(J65,'[2]Tabla Impacto'!$B$221:$B$223,0))),'[2]Tabla Impacto'!$F$223&amp;"Por favor no seleccionar los criterios de impacto(Afectación Económica o presupuestal y Pérdida Reputacional)",J65)</f>
        <v xml:space="preserve">     El riesgo afecta la imagen de la entidad con algunos usuarios de relevancia frente al logro de los objetivos</v>
      </c>
      <c r="L65" s="9" t="str">
        <f>IF(OR(K65='[2]Tabla Impacto'!$C$11,K65='[2]Tabla Impacto'!$D$11),"Leve",IF(OR(K65='[2]Tabla Impacto'!$C$12,K65='[2]Tabla Impacto'!$D$12),"Menor",IF(OR(K65='[2]Tabla Impacto'!$C$13,K65='[2]Tabla Impacto'!$D$13),"Moderado",IF(OR(K65='[2]Tabla Impacto'!$C$14,K65='[2]Tabla Impacto'!$D$14),"Mayor",IF(OR(K65='[2]Tabla Impacto'!$C$15,K65='[2]Tabla Impacto'!$D$15),"Catastrófico","")))))</f>
        <v>Moderado</v>
      </c>
      <c r="M65" s="10">
        <f>IF(L65="","",IF(L65="Leve",0.2,IF(L65="Menor",0.4,IF(L65="Moderado",0.6,IF(L65="Mayor",0.8,IF(L65="Catastrófico",1,))))))</f>
        <v>0.6</v>
      </c>
      <c r="N65" s="11"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Moderado</v>
      </c>
      <c r="O65" s="46">
        <v>1</v>
      </c>
      <c r="P65" s="25" t="s">
        <v>318</v>
      </c>
      <c r="Q65" s="25"/>
      <c r="R65" s="25" t="s">
        <v>431</v>
      </c>
      <c r="S65" s="25" t="s">
        <v>319</v>
      </c>
      <c r="T65" s="25" t="s">
        <v>320</v>
      </c>
      <c r="U65" s="26" t="str">
        <f>IF(OR(V65="Preventivo",V65="Detectivo"),"Probabilidad",IF(V65="Correctivo","Impacto",""))</f>
        <v>Probabilidad</v>
      </c>
      <c r="V65" s="21" t="s">
        <v>58</v>
      </c>
      <c r="W65" s="21" t="s">
        <v>59</v>
      </c>
      <c r="X65" s="19" t="str">
        <f>IF(AND(V65="Preventivo",W65="Automático"),"50%",IF(AND(V65="Preventivo",W65="Manual"),"40%",IF(AND(V65="Detectivo",W65="Automático"),"40%",IF(AND(V65="Detectivo",W65="Manual"),"30%",IF(AND(V65="Correctivo",W65="Automático"),"35%",IF(AND(V65="Correctivo",W65="Manual"),"25%",""))))))</f>
        <v>40%</v>
      </c>
      <c r="Y65" s="21" t="s">
        <v>60</v>
      </c>
      <c r="Z65" s="21" t="s">
        <v>61</v>
      </c>
      <c r="AA65" s="21" t="s">
        <v>62</v>
      </c>
      <c r="AB65" s="47">
        <f>IFERROR(IF(U65="Probabilidad",(I65-(+I65*X65)),IF(U65="Impacto",I65,"")),"")</f>
        <v>0.24</v>
      </c>
      <c r="AC65" s="30" t="str">
        <f>IFERROR(IF(AB65="","",IF(AB65&lt;=0.2,"Muy Baja",IF(AB65&lt;=0.4,"Baja",IF(AB65&lt;=0.6,"Media",IF(AB65&lt;=0.8,"Alta","Muy Alta"))))),"")</f>
        <v>Baja</v>
      </c>
      <c r="AD65" s="19">
        <f>+AB65</f>
        <v>0.24</v>
      </c>
      <c r="AE65" s="30" t="str">
        <f>IFERROR(IF(AF65="","",IF(AF65&lt;=0.2,"Leve",IF(AF65&lt;=0.4,"Menor",IF(AF65&lt;=0.6,"Moderado",IF(AF65&lt;=0.8,"Mayor","Catastrófico"))))),"")</f>
        <v>Moderado</v>
      </c>
      <c r="AF65" s="19">
        <f>IFERROR(IF(U65="Impacto",(M65-(+M65*X65)),IF(U65="Probabilidad",M65,"")),"")</f>
        <v>0.6</v>
      </c>
      <c r="AG65" s="31" t="str">
        <f>IFERROR(IF(OR(AND(AC65="Muy Baja",AE65="Leve"),AND(AC65="Muy Baja",AE65="Menor"),AND(AC65="Baja",AE65="Leve")),"Bajo",IF(OR(AND(AC65="Muy baja",AE65="Moderado"),AND(AC65="Baja",AE65="Menor"),AND(AC65="Baja",AE65="Moderado"),AND(AC65="Media",AE65="Leve"),AND(AC65="Media",AE65="Menor"),AND(AC65="Media",AE65="Moderado"),AND(AC65="Alta",AE65="Leve"),AND(AC65="Alta",AE65="Menor")),"Moderado",IF(OR(AND(AC65="Muy Baja",AE65="Mayor"),AND(AC65="Baja",AE65="Mayor"),AND(AC65="Media",AE65="Mayor"),AND(AC65="Alta",AE65="Moderado"),AND(AC65="Alta",AE65="Mayor"),AND(AC65="Muy Alta",AE65="Leve"),AND(AC65="Muy Alta",AE65="Menor"),AND(AC65="Muy Alta",AE65="Moderado"),AND(AC65="Muy Alta",AE65="Mayor")),"Alto",IF(OR(AND(AC65="Muy Baja",AE65="Catastrófico"),AND(AC65="Baja",AE65="Catastrófico"),AND(AC65="Media",AE65="Catastrófico"),AND(AC65="Alta",AE65="Catastrófico"),AND(AC65="Muy Alta",AE65="Catastrófico")),"Extremo","")))),"")</f>
        <v>Moderado</v>
      </c>
      <c r="AH65" s="21" t="s">
        <v>63</v>
      </c>
      <c r="AI65" s="24" t="s">
        <v>321</v>
      </c>
      <c r="AJ65" s="6" t="s">
        <v>322</v>
      </c>
      <c r="AK65" s="22">
        <v>46023</v>
      </c>
      <c r="AL65" s="22">
        <v>46387</v>
      </c>
      <c r="AM65" s="349"/>
      <c r="AN65" s="350"/>
      <c r="AO65" s="23"/>
      <c r="AP65" s="393"/>
      <c r="AQ65" s="23"/>
    </row>
    <row r="66" spans="1:43" ht="117.75" customHeight="1">
      <c r="A66" s="142" t="s">
        <v>323</v>
      </c>
      <c r="B66" s="128" t="s">
        <v>100</v>
      </c>
      <c r="C66" s="128" t="s">
        <v>324</v>
      </c>
      <c r="D66" s="128" t="s">
        <v>325</v>
      </c>
      <c r="E66" s="128" t="s">
        <v>445</v>
      </c>
      <c r="F66" s="128" t="s">
        <v>358</v>
      </c>
      <c r="G66" s="120">
        <v>300</v>
      </c>
      <c r="H66" s="122" t="str">
        <f>IF(G66&lt;=0,"",IF(G66&lt;=2,"Muy Baja",IF(G66&lt;=24,"Baja",IF(G66&lt;=500,"Media",IF(G66&lt;=5000,"Alta","Muy Alta")))))</f>
        <v>Media</v>
      </c>
      <c r="I66" s="112">
        <f>IF(H66="","",IF(H66="Muy Baja",0.2,IF(H66="Baja",0.4,IF(H66="Media",0.6,IF(H66="Alta",0.8,IF(H66="Muy Alta",1,))))))</f>
        <v>0.6</v>
      </c>
      <c r="J66" s="155" t="s">
        <v>54</v>
      </c>
      <c r="K66" s="10" t="str">
        <f>IF(NOT(ISERROR(MATCH(J66,'[2]Tabla Impacto'!$B$221:$B$223,0))),'[2]Tabla Impacto'!$F$223&amp;"Por favor no seleccionar los criterios de impacto(Afectación Económica o presupuestal y Pérdida Reputacional)",J66)</f>
        <v xml:space="preserve">     El riesgo afecta la imagen de la entidad con algunos usuarios de relevancia frente al logro de los objetivos</v>
      </c>
      <c r="L66" s="122" t="str">
        <f>IF(OR(K66='[2]Tabla Impacto'!$C$11,K66='[2]Tabla Impacto'!$D$11),"Leve",IF(OR(K66='[2]Tabla Impacto'!$C$12,K66='[2]Tabla Impacto'!$D$12),"Menor",IF(OR(K66='[2]Tabla Impacto'!$C$13,K66='[2]Tabla Impacto'!$D$13),"Moderado",IF(OR(K66='[2]Tabla Impacto'!$C$14,K66='[2]Tabla Impacto'!$D$14),"Mayor",IF(OR(K66='[2]Tabla Impacto'!$C$15,K66='[2]Tabla Impacto'!$D$15),"Catastrófico","")))))</f>
        <v>Moderado</v>
      </c>
      <c r="M66" s="112">
        <f>IF(L66="","",IF(L66="Leve",0.2,IF(L66="Menor",0.4,IF(L66="Moderado",0.6,IF(L66="Mayor",0.8,IF(L66="Catastrófico",1,))))))</f>
        <v>0.6</v>
      </c>
      <c r="N66" s="11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138">
        <v>1</v>
      </c>
      <c r="P66" s="128" t="s">
        <v>432</v>
      </c>
      <c r="Q66" s="25"/>
      <c r="R66" s="25" t="s">
        <v>433</v>
      </c>
      <c r="S66" s="25" t="s">
        <v>326</v>
      </c>
      <c r="T66" s="25" t="s">
        <v>320</v>
      </c>
      <c r="U66" s="136" t="str">
        <f>IF(OR(V66="Preventivo",V66="Detectivo"),"Probabilidad",IF(V66="Correctivo","Impacto",""))</f>
        <v>Probabilidad</v>
      </c>
      <c r="V66" s="116" t="s">
        <v>58</v>
      </c>
      <c r="W66" s="116" t="s">
        <v>59</v>
      </c>
      <c r="X66" s="130" t="str">
        <f>IF(AND(V66="Preventivo",W66="Automático"),"50%",IF(AND(V66="Preventivo",W66="Manual"),"40%",IF(AND(V66="Detectivo",W66="Automático"),"40%",IF(AND(V66="Detectivo",W66="Manual"),"30%",IF(AND(V66="Correctivo",W66="Automático"),"35%",IF(AND(V66="Correctivo",W66="Manual"),"25%",""))))))</f>
        <v>40%</v>
      </c>
      <c r="Y66" s="116" t="s">
        <v>60</v>
      </c>
      <c r="Z66" s="116" t="s">
        <v>61</v>
      </c>
      <c r="AA66" s="116" t="s">
        <v>62</v>
      </c>
      <c r="AB66" s="140">
        <f>IFERROR(IF(U66="Probabilidad",(I66-(+I66*X66)),IF(U66="Impacto",I66,"")),"")</f>
        <v>0.36</v>
      </c>
      <c r="AC66" s="124" t="str">
        <f>IFERROR(IF(AB66="","",IF(AB66&lt;=0.2,"Muy Baja",IF(AB66&lt;=0.4,"Baja",IF(AB66&lt;=0.6,"Media",IF(AB66&lt;=0.8,"Alta","Muy Alta"))))),"")</f>
        <v>Baja</v>
      </c>
      <c r="AD66" s="130">
        <f>+AB66</f>
        <v>0.36</v>
      </c>
      <c r="AE66" s="124" t="str">
        <f>IFERROR(IF(AF66="","",IF(AF66&lt;=0.2,"Leve",IF(AF66&lt;=0.4,"Menor",IF(AF66&lt;=0.6,"Moderado",IF(AF66&lt;=0.8,"Mayor","Catastrófico"))))),"")</f>
        <v>Moderado</v>
      </c>
      <c r="AF66" s="130">
        <f>IFERROR(IF(U66="Impacto",(M66-(+M66*X66)),IF(U66="Probabilidad",M66,"")),"")</f>
        <v>0.6</v>
      </c>
      <c r="AG66" s="132" t="str">
        <f>IFERROR(IF(OR(AND(AC66="Muy Baja",AE66="Leve"),AND(AC66="Muy Baja",AE66="Menor"),AND(AC66="Baja",AE66="Leve")),"Bajo",IF(OR(AND(AC66="Muy baja",AE66="Moderado"),AND(AC66="Baja",AE66="Menor"),AND(AC66="Baja",AE66="Moderado"),AND(AC66="Media",AE66="Leve"),AND(AC66="Media",AE66="Menor"),AND(AC66="Media",AE66="Moderado"),AND(AC66="Alta",AE66="Leve"),AND(AC66="Alta",AE66="Menor")),"Moderado",IF(OR(AND(AC66="Muy Baja",AE66="Mayor"),AND(AC66="Baja",AE66="Mayor"),AND(AC66="Media",AE66="Mayor"),AND(AC66="Alta",AE66="Moderado"),AND(AC66="Alta",AE66="Mayor"),AND(AC66="Muy Alta",AE66="Leve"),AND(AC66="Muy Alta",AE66="Menor"),AND(AC66="Muy Alta",AE66="Moderado"),AND(AC66="Muy Alta",AE66="Mayor")),"Alto",IF(OR(AND(AC66="Muy Baja",AE66="Catastrófico"),AND(AC66="Baja",AE66="Catastrófico"),AND(AC66="Media",AE66="Catastrófico"),AND(AC66="Alta",AE66="Catastrófico"),AND(AC66="Muy Alta",AE66="Catastrófico")),"Extremo","")))),"")</f>
        <v>Moderado</v>
      </c>
      <c r="AH66" s="116" t="s">
        <v>63</v>
      </c>
      <c r="AI66" s="24" t="s">
        <v>327</v>
      </c>
      <c r="AJ66" s="90" t="s">
        <v>328</v>
      </c>
      <c r="AK66" s="22">
        <v>46023</v>
      </c>
      <c r="AL66" s="22">
        <v>46387</v>
      </c>
      <c r="AM66" s="349"/>
      <c r="AN66" s="350"/>
      <c r="AO66" s="23"/>
      <c r="AP66" s="393"/>
      <c r="AQ66" s="23"/>
    </row>
    <row r="67" spans="1:43" ht="111" customHeight="1">
      <c r="A67" s="143"/>
      <c r="B67" s="129"/>
      <c r="C67" s="129"/>
      <c r="D67" s="129"/>
      <c r="E67" s="129"/>
      <c r="F67" s="129"/>
      <c r="G67" s="121"/>
      <c r="H67" s="123"/>
      <c r="I67" s="113"/>
      <c r="J67" s="370"/>
      <c r="K67" s="97">
        <f>IF(NOT(ISERROR(MATCH(J67,_xlfn.ANCHORARRAY(#REF!),0))),#REF!&amp;"Por favor no seleccionar los criterios de impacto",J67)</f>
        <v>0</v>
      </c>
      <c r="L67" s="123"/>
      <c r="M67" s="113"/>
      <c r="N67" s="115"/>
      <c r="O67" s="139"/>
      <c r="P67" s="180"/>
      <c r="Q67" s="107"/>
      <c r="R67" s="107"/>
      <c r="S67" s="107"/>
      <c r="T67" s="25" t="s">
        <v>320</v>
      </c>
      <c r="U67" s="137"/>
      <c r="V67" s="117"/>
      <c r="W67" s="117"/>
      <c r="X67" s="131"/>
      <c r="Y67" s="117"/>
      <c r="Z67" s="117"/>
      <c r="AA67" s="117"/>
      <c r="AB67" s="141"/>
      <c r="AC67" s="125"/>
      <c r="AD67" s="131"/>
      <c r="AE67" s="125"/>
      <c r="AF67" s="131"/>
      <c r="AG67" s="133"/>
      <c r="AH67" s="117"/>
      <c r="AI67" s="24" t="s">
        <v>329</v>
      </c>
      <c r="AJ67" s="51" t="s">
        <v>330</v>
      </c>
      <c r="AK67" s="22">
        <v>46023</v>
      </c>
      <c r="AL67" s="22">
        <v>46387</v>
      </c>
      <c r="AM67" s="360"/>
      <c r="AN67" s="361"/>
      <c r="AO67" s="23"/>
      <c r="AP67" s="393"/>
      <c r="AQ67" s="23"/>
    </row>
    <row r="68" spans="1:43" ht="64.5" customHeight="1">
      <c r="A68" s="126" t="s">
        <v>331</v>
      </c>
      <c r="B68" s="128" t="s">
        <v>100</v>
      </c>
      <c r="C68" s="128" t="s">
        <v>434</v>
      </c>
      <c r="D68" s="128" t="s">
        <v>332</v>
      </c>
      <c r="E68" s="128" t="s">
        <v>446</v>
      </c>
      <c r="F68" s="128" t="s">
        <v>358</v>
      </c>
      <c r="G68" s="120">
        <v>24</v>
      </c>
      <c r="H68" s="122" t="str">
        <f>IF(G68&lt;=0,"",IF(G68&lt;=2,"Muy Baja",IF(G68&lt;=24,"Baja",IF(G68&lt;=500,"Media",IF(G68&lt;=5000,"Alta","Muy Alta")))))</f>
        <v>Baja</v>
      </c>
      <c r="I68" s="112">
        <f>IF(H68="","",IF(H68="Muy Baja",0.2,IF(H68="Baja",0.4,IF(H68="Media",0.6,IF(H68="Alta",0.8,IF(H68="Muy Alta",1,))))))</f>
        <v>0.4</v>
      </c>
      <c r="J68" s="155" t="s">
        <v>69</v>
      </c>
      <c r="K68" s="10" t="str">
        <f>IF(NOT(ISERROR(MATCH(J68,'[2]Tabla Impacto'!$B$221:$B$223,0))),'[2]Tabla Impacto'!$F$223&amp;"Por favor no seleccionar los criterios de impacto(Afectación Económica o presupuestal y Pérdida Reputacional)",J68)</f>
        <v xml:space="preserve">     El riesgo afecta la imagen de alguna área de la organización</v>
      </c>
      <c r="L68" s="122" t="str">
        <f>IF(OR(K68='[2]Tabla Impacto'!$C$11,K68='[2]Tabla Impacto'!$D$11),"Leve",IF(OR(K68='[2]Tabla Impacto'!$C$12,K68='[2]Tabla Impacto'!$D$12),"Menor",IF(OR(K68='[2]Tabla Impacto'!$C$13,K68='[2]Tabla Impacto'!$D$13),"Moderado",IF(OR(K68='[2]Tabla Impacto'!$C$14,K68='[2]Tabla Impacto'!$D$14),"Mayor",IF(OR(K68='[2]Tabla Impacto'!$C$15,K68='[2]Tabla Impacto'!$D$15),"Catastrófico","")))))</f>
        <v>Leve</v>
      </c>
      <c r="M68" s="112">
        <f>IF(L68="","",IF(L68="Leve",0.2,IF(L68="Menor",0.4,IF(L68="Moderado",0.6,IF(L68="Mayor",0.8,IF(L68="Catastrófico",1,))))))</f>
        <v>0.2</v>
      </c>
      <c r="N68" s="114"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Bajo</v>
      </c>
      <c r="O68" s="46">
        <v>1</v>
      </c>
      <c r="P68" s="25" t="s">
        <v>435</v>
      </c>
      <c r="Q68" s="25"/>
      <c r="R68" s="25" t="s">
        <v>436</v>
      </c>
      <c r="S68" s="25" t="s">
        <v>333</v>
      </c>
      <c r="T68" s="390" t="s">
        <v>334</v>
      </c>
      <c r="U68" s="26" t="str">
        <f>IF(OR(V68="Preventivo",V68="Detectivo"),"Probabilidad",IF(V68="Correctivo","Impacto",""))</f>
        <v>Probabilidad</v>
      </c>
      <c r="V68" s="21" t="s">
        <v>58</v>
      </c>
      <c r="W68" s="21" t="s">
        <v>59</v>
      </c>
      <c r="X68" s="19" t="str">
        <f>IF(AND(V68="Preventivo",W68="Automático"),"50%",IF(AND(V68="Preventivo",W68="Manual"),"40%",IF(AND(V68="Detectivo",W68="Automático"),"40%",IF(AND(V68="Detectivo",W68="Manual"),"30%",IF(AND(V68="Correctivo",W68="Automático"),"35%",IF(AND(V68="Correctivo",W68="Manual"),"25%",""))))))</f>
        <v>40%</v>
      </c>
      <c r="Y68" s="21" t="s">
        <v>335</v>
      </c>
      <c r="Z68" s="21" t="s">
        <v>95</v>
      </c>
      <c r="AA68" s="21" t="s">
        <v>206</v>
      </c>
      <c r="AB68" s="47">
        <f>IFERROR(IF(U68="Probabilidad",(I68-(+I68*X68)),IF(U68="Impacto",I68,"")),"")</f>
        <v>0.24</v>
      </c>
      <c r="AC68" s="30" t="str">
        <f>IFERROR(IF(AB68="","",IF(AB68&lt;=0.2,"Muy Baja",IF(AB68&lt;=0.4,"Baja",IF(AB68&lt;=0.6,"Media",IF(AB68&lt;=0.8,"Alta","Muy Alta"))))),"")</f>
        <v>Baja</v>
      </c>
      <c r="AD68" s="19">
        <f>+AB68</f>
        <v>0.24</v>
      </c>
      <c r="AE68" s="30" t="str">
        <f>IFERROR(IF(AF68="","",IF(AF68&lt;=0.2,"Leve",IF(AF68&lt;=0.4,"Menor",IF(AF68&lt;=0.6,"Moderado",IF(AF68&lt;=0.8,"Mayor","Catastrófico"))))),"")</f>
        <v>Leve</v>
      </c>
      <c r="AF68" s="19">
        <f>IFERROR(IF(U68="Impacto",(M68-(+M68*X68)),IF(U68="Probabilidad",M68,"")),"")</f>
        <v>0.2</v>
      </c>
      <c r="AG68" s="31" t="str">
        <f>IFERROR(IF(OR(AND(AC68="Muy Baja",AE68="Leve"),AND(AC68="Muy Baja",AE68="Menor"),AND(AC68="Baja",AE68="Leve")),"Bajo",IF(OR(AND(AC68="Muy baja",AE68="Moderado"),AND(AC68="Baja",AE68="Menor"),AND(AC68="Baja",AE68="Moderado"),AND(AC68="Media",AE68="Leve"),AND(AC68="Media",AE68="Menor"),AND(AC68="Media",AE68="Moderado"),AND(AC68="Alta",AE68="Leve"),AND(AC68="Alta",AE68="Menor")),"Moderado",IF(OR(AND(AC68="Muy Baja",AE68="Mayor"),AND(AC68="Baja",AE68="Mayor"),AND(AC68="Media",AE68="Mayor"),AND(AC68="Alta",AE68="Moderado"),AND(AC68="Alta",AE68="Mayor"),AND(AC68="Muy Alta",AE68="Leve"),AND(AC68="Muy Alta",AE68="Menor"),AND(AC68="Muy Alta",AE68="Moderado"),AND(AC68="Muy Alta",AE68="Mayor")),"Alto",IF(OR(AND(AC68="Muy Baja",AE68="Catastrófico"),AND(AC68="Baja",AE68="Catastrófico"),AND(AC68="Media",AE68="Catastrófico"),AND(AC68="Alta",AE68="Catastrófico"),AND(AC68="Muy Alta",AE68="Catastrófico")),"Extremo","")))),"")</f>
        <v>Bajo</v>
      </c>
      <c r="AH68" s="116" t="s">
        <v>176</v>
      </c>
      <c r="AI68" s="118" t="s">
        <v>336</v>
      </c>
      <c r="AJ68" s="118" t="s">
        <v>336</v>
      </c>
      <c r="AK68" s="22">
        <v>46023</v>
      </c>
      <c r="AL68" s="22">
        <v>46387</v>
      </c>
      <c r="AM68" s="383"/>
      <c r="AN68" s="384"/>
      <c r="AO68" s="23"/>
      <c r="AP68" s="393"/>
      <c r="AQ68" s="23"/>
    </row>
    <row r="69" spans="1:43" ht="54.75" customHeight="1">
      <c r="A69" s="127"/>
      <c r="B69" s="129"/>
      <c r="C69" s="129"/>
      <c r="D69" s="129"/>
      <c r="E69" s="129"/>
      <c r="F69" s="129"/>
      <c r="G69" s="121"/>
      <c r="H69" s="123"/>
      <c r="I69" s="113"/>
      <c r="J69" s="370"/>
      <c r="K69" s="97">
        <f>IF(NOT(ISERROR(MATCH(J69,_xlfn.ANCHORARRAY(#REF!),0))),#REF!&amp;"Por favor no seleccionar los criterios de impacto",J69)</f>
        <v>0</v>
      </c>
      <c r="L69" s="123"/>
      <c r="M69" s="113"/>
      <c r="N69" s="115"/>
      <c r="O69" s="12">
        <v>2</v>
      </c>
      <c r="P69" s="390" t="s">
        <v>437</v>
      </c>
      <c r="Q69" s="390"/>
      <c r="R69" s="390" t="s">
        <v>438</v>
      </c>
      <c r="S69" s="390" t="s">
        <v>337</v>
      </c>
      <c r="T69" s="390" t="s">
        <v>334</v>
      </c>
      <c r="U69" s="14" t="str">
        <f>IF(OR(V69="Preventivo",V69="Detectivo"),"Probabilidad",IF(V69="Correctivo","Impacto",""))</f>
        <v>Probabilidad</v>
      </c>
      <c r="V69" s="15" t="s">
        <v>58</v>
      </c>
      <c r="W69" s="15" t="s">
        <v>59</v>
      </c>
      <c r="X69" s="16" t="str">
        <f>IF(AND(V69="Preventivo",W69="Automático"),"50%",IF(AND(V69="Preventivo",W69="Manual"),"40%",IF(AND(V69="Detectivo",W69="Automático"),"40%",IF(AND(V69="Detectivo",W69="Manual"),"30%",IF(AND(V69="Correctivo",W69="Automático"),"35%",IF(AND(V69="Correctivo",W69="Manual"),"25%",""))))))</f>
        <v>40%</v>
      </c>
      <c r="Y69" s="15" t="s">
        <v>60</v>
      </c>
      <c r="Z69" s="15" t="s">
        <v>95</v>
      </c>
      <c r="AA69" s="15" t="s">
        <v>62</v>
      </c>
      <c r="AB69" s="17">
        <f>IFERROR(IF(AND(U68="Probabilidad",U69="Probabilidad"),(AD68-(+AD68*X69)),IF(U68="Probabilidad",(I68-(+I68*X69)),IF(U69="Impacto",AD68,""))),"")</f>
        <v>0.14399999999999999</v>
      </c>
      <c r="AC69" s="18" t="str">
        <f>IFERROR(IF(AB69="","",IF(AB69&lt;=0.2,"Muy Baja",IF(AB69&lt;=0.4,"Baja",IF(AB69&lt;=0.6,"Media",IF(AB69&lt;=0.8,"Alta","Muy Alta"))))),"")</f>
        <v>Muy Baja</v>
      </c>
      <c r="AD69" s="19">
        <f>+AB69</f>
        <v>0.14399999999999999</v>
      </c>
      <c r="AE69" s="18" t="str">
        <f>IFERROR(IF(AF69="","",IF(AF69&lt;=0.2,"Leve",IF(AF69&lt;=0.4,"Menor",IF(AF69&lt;=0.6,"Moderado",IF(AF69&lt;=0.8,"Mayor","Catastrófico"))))),"")</f>
        <v>Leve</v>
      </c>
      <c r="AF69" s="19">
        <f>IFERROR(IF(AND(U68="Impacto",U69="Impacto"),(AF68-(+AF68*X69)),IF(U69="Impacto",(#REF!-(+#REF!*X69)),IF(U69="Probabilidad",AF68,""))),"")</f>
        <v>0.2</v>
      </c>
      <c r="AG69" s="20" t="str">
        <f>IFERROR(IF(OR(AND(AC69="Muy Baja",AE69="Leve"),AND(AC69="Muy Baja",AE69="Menor"),AND(AC69="Baja",AE69="Leve")),"Bajo",IF(OR(AND(AC69="Muy baja",AE69="Moderado"),AND(AC69="Baja",AE69="Menor"),AND(AC69="Baja",AE69="Moderado"),AND(AC69="Media",AE69="Leve"),AND(AC69="Media",AE69="Menor"),AND(AC69="Media",AE69="Moderado"),AND(AC69="Alta",AE69="Leve"),AND(AC69="Alta",AE69="Menor")),"Moderado",IF(OR(AND(AC69="Muy Baja",AE69="Mayor"),AND(AC69="Baja",AE69="Mayor"),AND(AC69="Media",AE69="Mayor"),AND(AC69="Alta",AE69="Moderado"),AND(AC69="Alta",AE69="Mayor"),AND(AC69="Muy Alta",AE69="Leve"),AND(AC69="Muy Alta",AE69="Menor"),AND(AC69="Muy Alta",AE69="Moderado"),AND(AC69="Muy Alta",AE69="Mayor")),"Alto",IF(OR(AND(AC69="Muy Baja",AE69="Catastrófico"),AND(AC69="Baja",AE69="Catastrófico"),AND(AC69="Media",AE69="Catastrófico"),AND(AC69="Alta",AE69="Catastrófico"),AND(AC69="Muy Alta",AE69="Catastrófico")),"Extremo","")))),"")</f>
        <v>Bajo</v>
      </c>
      <c r="AH69" s="117"/>
      <c r="AI69" s="119"/>
      <c r="AJ69" s="119"/>
      <c r="AK69" s="22">
        <v>46023</v>
      </c>
      <c r="AL69" s="22">
        <v>46387</v>
      </c>
      <c r="AM69" s="394"/>
      <c r="AN69" s="395"/>
      <c r="AO69" s="23"/>
      <c r="AP69" s="393"/>
      <c r="AQ69" s="23"/>
    </row>
    <row r="72" spans="1:43" ht="12" customHeight="1">
      <c r="J72" s="396"/>
    </row>
    <row r="73" spans="1:43">
      <c r="J73" s="396"/>
    </row>
    <row r="74" spans="1:43">
      <c r="J74" s="396"/>
    </row>
    <row r="75" spans="1:43">
      <c r="J75" s="396"/>
    </row>
    <row r="76" spans="1:43">
      <c r="J76" s="396"/>
    </row>
    <row r="77" spans="1:43">
      <c r="J77" s="396"/>
    </row>
    <row r="78" spans="1:43">
      <c r="J78" s="396"/>
    </row>
    <row r="79" spans="1:43">
      <c r="J79" s="396"/>
    </row>
    <row r="80" spans="1:43">
      <c r="J80" s="396"/>
    </row>
    <row r="81" spans="10:10">
      <c r="J81" s="396"/>
    </row>
    <row r="82" spans="10:10">
      <c r="J82" s="396"/>
    </row>
    <row r="83" spans="10:10">
      <c r="J83" s="396"/>
    </row>
    <row r="84" spans="10:10">
      <c r="J84" s="396"/>
    </row>
    <row r="85" spans="10:10">
      <c r="J85" s="396"/>
    </row>
    <row r="86" spans="10:10">
      <c r="J86" s="396"/>
    </row>
    <row r="87" spans="10:10">
      <c r="J87" s="396"/>
    </row>
    <row r="88" spans="10:10">
      <c r="J88" s="396"/>
    </row>
    <row r="89" spans="10:10">
      <c r="J89" s="396"/>
    </row>
    <row r="90" spans="10:10">
      <c r="J90" s="396"/>
    </row>
    <row r="91" spans="10:10">
      <c r="J91" s="396"/>
    </row>
    <row r="92" spans="10:10">
      <c r="J92" s="396"/>
    </row>
    <row r="93" spans="10:10">
      <c r="J93" s="396"/>
    </row>
    <row r="94" spans="10:10">
      <c r="J94" s="396"/>
    </row>
    <row r="95" spans="10:10">
      <c r="J95" s="396"/>
    </row>
    <row r="96" spans="10:10">
      <c r="J96" s="396"/>
    </row>
    <row r="97" spans="10:10">
      <c r="J97" s="396"/>
    </row>
    <row r="98" spans="10:10">
      <c r="J98" s="396"/>
    </row>
    <row r="99" spans="10:10">
      <c r="J99" s="396"/>
    </row>
    <row r="100" spans="10:10">
      <c r="J100" s="396"/>
    </row>
    <row r="101" spans="10:10">
      <c r="J101" s="396"/>
    </row>
    <row r="102" spans="10:10">
      <c r="J102" s="396"/>
    </row>
    <row r="103" spans="10:10">
      <c r="J103" s="396"/>
    </row>
    <row r="104" spans="10:10">
      <c r="J104" s="396"/>
    </row>
    <row r="105" spans="10:10">
      <c r="J105" s="396"/>
    </row>
    <row r="106" spans="10:10">
      <c r="J106" s="396"/>
    </row>
    <row r="107" spans="10:10">
      <c r="J107" s="396"/>
    </row>
    <row r="108" spans="10:10">
      <c r="J108" s="396"/>
    </row>
    <row r="109" spans="10:10">
      <c r="J109" s="396"/>
    </row>
    <row r="110" spans="10:10">
      <c r="J110" s="396"/>
    </row>
    <row r="111" spans="10:10">
      <c r="J111" s="396"/>
    </row>
    <row r="112" spans="10:10">
      <c r="J112" s="396"/>
    </row>
    <row r="113" spans="10:10">
      <c r="J113" s="396"/>
    </row>
    <row r="114" spans="10:10">
      <c r="J114" s="396"/>
    </row>
    <row r="115" spans="10:10">
      <c r="J115" s="396"/>
    </row>
    <row r="116" spans="10:10">
      <c r="J116" s="396"/>
    </row>
    <row r="117" spans="10:10">
      <c r="J117" s="396"/>
    </row>
    <row r="118" spans="10:10">
      <c r="J118" s="396"/>
    </row>
    <row r="119" spans="10:10">
      <c r="J119" s="396"/>
    </row>
    <row r="120" spans="10:10">
      <c r="J120" s="396"/>
    </row>
    <row r="121" spans="10:10">
      <c r="J121" s="396"/>
    </row>
    <row r="122" spans="10:10">
      <c r="J122" s="396"/>
    </row>
    <row r="123" spans="10:10">
      <c r="J123" s="396"/>
    </row>
    <row r="124" spans="10:10">
      <c r="J124" s="396"/>
    </row>
    <row r="125" spans="10:10">
      <c r="J125" s="396"/>
    </row>
    <row r="126" spans="10:10">
      <c r="J126" s="396"/>
    </row>
    <row r="127" spans="10:10">
      <c r="J127" s="396"/>
    </row>
    <row r="128" spans="10:10">
      <c r="J128" s="396"/>
    </row>
    <row r="129" spans="10:10">
      <c r="J129" s="396"/>
    </row>
    <row r="130" spans="10:10">
      <c r="J130" s="396"/>
    </row>
    <row r="131" spans="10:10">
      <c r="J131" s="396"/>
    </row>
    <row r="132" spans="10:10">
      <c r="J132" s="396"/>
    </row>
    <row r="133" spans="10:10">
      <c r="J133" s="396"/>
    </row>
    <row r="134" spans="10:10">
      <c r="J134" s="396"/>
    </row>
    <row r="135" spans="10:10">
      <c r="J135" s="396"/>
    </row>
    <row r="136" spans="10:10">
      <c r="J136" s="396"/>
    </row>
    <row r="137" spans="10:10">
      <c r="J137" s="396"/>
    </row>
    <row r="138" spans="10:10">
      <c r="J138" s="396"/>
    </row>
    <row r="139" spans="10:10">
      <c r="J139" s="396"/>
    </row>
    <row r="140" spans="10:10">
      <c r="J140" s="396"/>
    </row>
    <row r="141" spans="10:10">
      <c r="J141" s="396"/>
    </row>
    <row r="142" spans="10:10">
      <c r="J142" s="396"/>
    </row>
    <row r="143" spans="10:10">
      <c r="J143" s="396"/>
    </row>
    <row r="144" spans="10:10">
      <c r="J144" s="396"/>
    </row>
    <row r="145" spans="10:10">
      <c r="J145" s="396"/>
    </row>
    <row r="146" spans="10:10">
      <c r="J146" s="396"/>
    </row>
    <row r="147" spans="10:10">
      <c r="J147" s="396"/>
    </row>
    <row r="148" spans="10:10">
      <c r="J148" s="396"/>
    </row>
    <row r="149" spans="10:10">
      <c r="J149" s="396"/>
    </row>
    <row r="150" spans="10:10">
      <c r="J150" s="396"/>
    </row>
    <row r="151" spans="10:10">
      <c r="J151" s="396"/>
    </row>
    <row r="152" spans="10:10">
      <c r="J152" s="396"/>
    </row>
    <row r="153" spans="10:10">
      <c r="J153" s="396"/>
    </row>
    <row r="154" spans="10:10">
      <c r="J154" s="396"/>
    </row>
    <row r="155" spans="10:10">
      <c r="J155" s="396"/>
    </row>
    <row r="156" spans="10:10">
      <c r="J156" s="396"/>
    </row>
    <row r="157" spans="10:10">
      <c r="J157" s="396"/>
    </row>
    <row r="158" spans="10:10">
      <c r="J158" s="396"/>
    </row>
    <row r="159" spans="10:10">
      <c r="J159" s="396"/>
    </row>
    <row r="160" spans="10:10">
      <c r="J160" s="396"/>
    </row>
    <row r="161" spans="10:10">
      <c r="J161" s="396"/>
    </row>
    <row r="162" spans="10:10">
      <c r="J162" s="396"/>
    </row>
    <row r="163" spans="10:10">
      <c r="J163" s="396"/>
    </row>
    <row r="164" spans="10:10">
      <c r="J164" s="396"/>
    </row>
    <row r="165" spans="10:10">
      <c r="J165" s="396"/>
    </row>
    <row r="166" spans="10:10">
      <c r="J166" s="396"/>
    </row>
  </sheetData>
  <autoFilter ref="A16:AQ71" xr:uid="{09EAF5A5-FFE4-487C-95A7-FC98341CA4C0}">
    <filterColumn colId="21" showButton="0"/>
    <filterColumn colId="22" showButton="0"/>
    <filterColumn colId="23" showButton="0"/>
    <filterColumn colId="24" showButton="0"/>
    <filterColumn colId="25" showButton="0"/>
  </autoFilter>
  <dataConsolidate/>
  <mergeCells count="349">
    <mergeCell ref="K21:K24"/>
    <mergeCell ref="K50:K52"/>
    <mergeCell ref="A16:A17"/>
    <mergeCell ref="B16:B17"/>
    <mergeCell ref="C16:C17"/>
    <mergeCell ref="D16:D17"/>
    <mergeCell ref="E16:E17"/>
    <mergeCell ref="F16:F17"/>
    <mergeCell ref="C8:N8"/>
    <mergeCell ref="O8:U8"/>
    <mergeCell ref="D11:E11"/>
    <mergeCell ref="A12:AO12"/>
    <mergeCell ref="A14:G14"/>
    <mergeCell ref="H14:N14"/>
    <mergeCell ref="O14:AA14"/>
    <mergeCell ref="AB14:AH14"/>
    <mergeCell ref="AI14:AO14"/>
    <mergeCell ref="B15:D15"/>
    <mergeCell ref="E15:AQ15"/>
    <mergeCell ref="AN16:AN17"/>
    <mergeCell ref="A21:A24"/>
    <mergeCell ref="B21:B24"/>
    <mergeCell ref="C21:C24"/>
    <mergeCell ref="D21:D24"/>
    <mergeCell ref="E21:E24"/>
    <mergeCell ref="F21:F24"/>
    <mergeCell ref="AH16:AH17"/>
    <mergeCell ref="AI16:AI17"/>
    <mergeCell ref="AJ16:AJ17"/>
    <mergeCell ref="AB16:AB17"/>
    <mergeCell ref="AC16:AC17"/>
    <mergeCell ref="AD16:AD17"/>
    <mergeCell ref="AE16:AE17"/>
    <mergeCell ref="AF16:AF17"/>
    <mergeCell ref="AG16:AG17"/>
    <mergeCell ref="M16:M17"/>
    <mergeCell ref="N16:N17"/>
    <mergeCell ref="O16:O17"/>
    <mergeCell ref="P16:P17"/>
    <mergeCell ref="U16:U17"/>
    <mergeCell ref="V16:AA16"/>
    <mergeCell ref="G16:G17"/>
    <mergeCell ref="H16:H17"/>
    <mergeCell ref="I16:I17"/>
    <mergeCell ref="G21:G24"/>
    <mergeCell ref="H21:H24"/>
    <mergeCell ref="I21:I24"/>
    <mergeCell ref="J21:J24"/>
    <mergeCell ref="L21:L24"/>
    <mergeCell ref="AO16:AO17"/>
    <mergeCell ref="AP16:AP17"/>
    <mergeCell ref="AQ16:AQ17"/>
    <mergeCell ref="AP18:AP19"/>
    <mergeCell ref="AK16:AK17"/>
    <mergeCell ref="AL16:AL17"/>
    <mergeCell ref="AM16:AM17"/>
    <mergeCell ref="J16:J17"/>
    <mergeCell ref="K16:K17"/>
    <mergeCell ref="L16:L17"/>
    <mergeCell ref="S21:S24"/>
    <mergeCell ref="T21:T24"/>
    <mergeCell ref="U21:U24"/>
    <mergeCell ref="V21:V24"/>
    <mergeCell ref="W21:W24"/>
    <mergeCell ref="X21:X24"/>
    <mergeCell ref="M21:M24"/>
    <mergeCell ref="N21:N24"/>
    <mergeCell ref="O21:O24"/>
    <mergeCell ref="P21:P24"/>
    <mergeCell ref="Q21:Q24"/>
    <mergeCell ref="R21:R24"/>
    <mergeCell ref="AE21:AE24"/>
    <mergeCell ref="AF21:AF24"/>
    <mergeCell ref="AG21:AG24"/>
    <mergeCell ref="AH21:AH24"/>
    <mergeCell ref="AJ21:AJ24"/>
    <mergeCell ref="AP21:AP24"/>
    <mergeCell ref="AI22:AI23"/>
    <mergeCell ref="Y21:Y24"/>
    <mergeCell ref="Z21:Z24"/>
    <mergeCell ref="AA21:AA24"/>
    <mergeCell ref="AB21:AB24"/>
    <mergeCell ref="AC21:AC24"/>
    <mergeCell ref="AD21:AD24"/>
    <mergeCell ref="AM21:AM23"/>
    <mergeCell ref="I27:I30"/>
    <mergeCell ref="J27:J30"/>
    <mergeCell ref="K27:K30"/>
    <mergeCell ref="L27:L30"/>
    <mergeCell ref="M27:M30"/>
    <mergeCell ref="N27:N30"/>
    <mergeCell ref="AP25:AP26"/>
    <mergeCell ref="A27:A30"/>
    <mergeCell ref="B27:B30"/>
    <mergeCell ref="C27:C30"/>
    <mergeCell ref="D27:D30"/>
    <mergeCell ref="E27:E30"/>
    <mergeCell ref="F27:F30"/>
    <mergeCell ref="G27:G30"/>
    <mergeCell ref="H27:H30"/>
    <mergeCell ref="AP27:AP33"/>
    <mergeCell ref="AI29:AI30"/>
    <mergeCell ref="AJ29:AJ30"/>
    <mergeCell ref="AM29:AM30"/>
    <mergeCell ref="AH27:AH30"/>
    <mergeCell ref="AI27:AI28"/>
    <mergeCell ref="AJ27:AJ28"/>
    <mergeCell ref="AM27:AM28"/>
    <mergeCell ref="AC31:AC32"/>
    <mergeCell ref="AD31:AD32"/>
    <mergeCell ref="S31:S32"/>
    <mergeCell ref="T31:T32"/>
    <mergeCell ref="U31:U32"/>
    <mergeCell ref="V31:V32"/>
    <mergeCell ref="W31:W32"/>
    <mergeCell ref="X31:X32"/>
    <mergeCell ref="A31:A32"/>
    <mergeCell ref="B31:B32"/>
    <mergeCell ref="C31:C32"/>
    <mergeCell ref="D31:D32"/>
    <mergeCell ref="E31:E32"/>
    <mergeCell ref="F31:F32"/>
    <mergeCell ref="C37:C38"/>
    <mergeCell ref="D37:D38"/>
    <mergeCell ref="E37:E38"/>
    <mergeCell ref="F37:F38"/>
    <mergeCell ref="AE31:AE32"/>
    <mergeCell ref="AF31:AF32"/>
    <mergeCell ref="AG31:AG32"/>
    <mergeCell ref="AH31:AH32"/>
    <mergeCell ref="M31:M32"/>
    <mergeCell ref="N31:N32"/>
    <mergeCell ref="O31:O32"/>
    <mergeCell ref="P31:P32"/>
    <mergeCell ref="Q31:Q32"/>
    <mergeCell ref="R31:R32"/>
    <mergeCell ref="G31:G32"/>
    <mergeCell ref="H31:H32"/>
    <mergeCell ref="I31:I32"/>
    <mergeCell ref="J31:J32"/>
    <mergeCell ref="K31:K32"/>
    <mergeCell ref="L31:L32"/>
    <mergeCell ref="Y31:Y32"/>
    <mergeCell ref="Z31:Z32"/>
    <mergeCell ref="AA31:AA32"/>
    <mergeCell ref="AB31:AB32"/>
    <mergeCell ref="A42:A43"/>
    <mergeCell ref="B42:B43"/>
    <mergeCell ref="C42:C43"/>
    <mergeCell ref="D42:D43"/>
    <mergeCell ref="E42:E43"/>
    <mergeCell ref="F42:F43"/>
    <mergeCell ref="G42:G43"/>
    <mergeCell ref="H42:H43"/>
    <mergeCell ref="I42:I43"/>
    <mergeCell ref="M37:M38"/>
    <mergeCell ref="N37:N38"/>
    <mergeCell ref="AH37:AH38"/>
    <mergeCell ref="AI37:AI38"/>
    <mergeCell ref="AJ37:AJ38"/>
    <mergeCell ref="AM37:AM38"/>
    <mergeCell ref="G37:G38"/>
    <mergeCell ref="H37:H38"/>
    <mergeCell ref="I37:I38"/>
    <mergeCell ref="J37:J38"/>
    <mergeCell ref="K37:K38"/>
    <mergeCell ref="L37:L38"/>
    <mergeCell ref="A37:A38"/>
    <mergeCell ref="B37:B38"/>
    <mergeCell ref="Q42:Q43"/>
    <mergeCell ref="R42:R43"/>
    <mergeCell ref="S42:S43"/>
    <mergeCell ref="T42:T43"/>
    <mergeCell ref="AP46:AP52"/>
    <mergeCell ref="A47:A49"/>
    <mergeCell ref="B47:B49"/>
    <mergeCell ref="C47:C49"/>
    <mergeCell ref="D47:D49"/>
    <mergeCell ref="E47:E49"/>
    <mergeCell ref="J42:J43"/>
    <mergeCell ref="L42:L43"/>
    <mergeCell ref="M42:M43"/>
    <mergeCell ref="N42:N43"/>
    <mergeCell ref="O42:O43"/>
    <mergeCell ref="AG47:AG49"/>
    <mergeCell ref="AH47:AH49"/>
    <mergeCell ref="A50:A52"/>
    <mergeCell ref="B50:B52"/>
    <mergeCell ref="C50:C52"/>
    <mergeCell ref="D50:D52"/>
    <mergeCell ref="E50:E52"/>
    <mergeCell ref="F50:F52"/>
    <mergeCell ref="G50:G52"/>
    <mergeCell ref="H50:H52"/>
    <mergeCell ref="I50:I52"/>
    <mergeCell ref="J50:J52"/>
    <mergeCell ref="Y47:Y49"/>
    <mergeCell ref="Z47:Z49"/>
    <mergeCell ref="AA47:AA49"/>
    <mergeCell ref="R47:R49"/>
    <mergeCell ref="S47:S49"/>
    <mergeCell ref="T47:T49"/>
    <mergeCell ref="U47:U49"/>
    <mergeCell ref="V47:V49"/>
    <mergeCell ref="W47:W49"/>
    <mergeCell ref="R50:R52"/>
    <mergeCell ref="S50:S52"/>
    <mergeCell ref="T50:T52"/>
    <mergeCell ref="U50:U52"/>
    <mergeCell ref="V50:V52"/>
    <mergeCell ref="W50:W52"/>
    <mergeCell ref="L50:L52"/>
    <mergeCell ref="M50:M52"/>
    <mergeCell ref="N50:N52"/>
    <mergeCell ref="AD47:AD49"/>
    <mergeCell ref="AE47:AE49"/>
    <mergeCell ref="AF47:AF49"/>
    <mergeCell ref="Q47:Q49"/>
    <mergeCell ref="F47:F49"/>
    <mergeCell ref="G47:G49"/>
    <mergeCell ref="H47:H49"/>
    <mergeCell ref="I47:I49"/>
    <mergeCell ref="J47:J49"/>
    <mergeCell ref="K47:K49"/>
    <mergeCell ref="L47:L49"/>
    <mergeCell ref="M47:M49"/>
    <mergeCell ref="N47:N49"/>
    <mergeCell ref="O47:O49"/>
    <mergeCell ref="P47:P49"/>
    <mergeCell ref="AB47:AB49"/>
    <mergeCell ref="AC47:AC49"/>
    <mergeCell ref="X47:X49"/>
    <mergeCell ref="O50:O52"/>
    <mergeCell ref="P50:P52"/>
    <mergeCell ref="Q50:Q52"/>
    <mergeCell ref="AD50:AD52"/>
    <mergeCell ref="AE50:AE52"/>
    <mergeCell ref="AF50:AF52"/>
    <mergeCell ref="AG50:AG52"/>
    <mergeCell ref="AH50:AH52"/>
    <mergeCell ref="AP55:AP57"/>
    <mergeCell ref="X50:X52"/>
    <mergeCell ref="Y50:Y52"/>
    <mergeCell ref="Z50:Z52"/>
    <mergeCell ref="AA50:AA52"/>
    <mergeCell ref="AB50:AB52"/>
    <mergeCell ref="AC50:AC52"/>
    <mergeCell ref="M59:M60"/>
    <mergeCell ref="N59:N60"/>
    <mergeCell ref="G59:G60"/>
    <mergeCell ref="H59:H60"/>
    <mergeCell ref="I59:I60"/>
    <mergeCell ref="J59:J60"/>
    <mergeCell ref="K59:K60"/>
    <mergeCell ref="L59:L60"/>
    <mergeCell ref="A59:A60"/>
    <mergeCell ref="B59:B60"/>
    <mergeCell ref="C59:C60"/>
    <mergeCell ref="D59:D60"/>
    <mergeCell ref="E59:E60"/>
    <mergeCell ref="F59:F60"/>
    <mergeCell ref="AM59:AM60"/>
    <mergeCell ref="AP59:AP60"/>
    <mergeCell ref="AI59:AI60"/>
    <mergeCell ref="AJ59:AJ60"/>
    <mergeCell ref="V61:V62"/>
    <mergeCell ref="W61:W62"/>
    <mergeCell ref="X61:X62"/>
    <mergeCell ref="Y61:Y62"/>
    <mergeCell ref="N61:N62"/>
    <mergeCell ref="O61:O62"/>
    <mergeCell ref="P61:P62"/>
    <mergeCell ref="Q61:Q62"/>
    <mergeCell ref="R61:R62"/>
    <mergeCell ref="S61:S62"/>
    <mergeCell ref="AM61:AM62"/>
    <mergeCell ref="AP61:AP62"/>
    <mergeCell ref="AJ61:AJ62"/>
    <mergeCell ref="Z61:Z62"/>
    <mergeCell ref="AA61:AA62"/>
    <mergeCell ref="AB61:AB62"/>
    <mergeCell ref="AC61:AC62"/>
    <mergeCell ref="AD61:AD62"/>
    <mergeCell ref="AE61:AE62"/>
    <mergeCell ref="A66:A67"/>
    <mergeCell ref="B66:B67"/>
    <mergeCell ref="C66:C67"/>
    <mergeCell ref="D66:D67"/>
    <mergeCell ref="E66:E67"/>
    <mergeCell ref="F66:F67"/>
    <mergeCell ref="AF61:AF62"/>
    <mergeCell ref="K61:K62"/>
    <mergeCell ref="L61:L62"/>
    <mergeCell ref="M61:M62"/>
    <mergeCell ref="A61:A62"/>
    <mergeCell ref="B61:B62"/>
    <mergeCell ref="C61:C62"/>
    <mergeCell ref="D61:D62"/>
    <mergeCell ref="E61:E62"/>
    <mergeCell ref="F61:F62"/>
    <mergeCell ref="G61:G62"/>
    <mergeCell ref="H61:H62"/>
    <mergeCell ref="I61:I62"/>
    <mergeCell ref="J61:J62"/>
    <mergeCell ref="U66:U67"/>
    <mergeCell ref="V66:V67"/>
    <mergeCell ref="AG66:AG67"/>
    <mergeCell ref="AH66:AH67"/>
    <mergeCell ref="W66:W67"/>
    <mergeCell ref="X66:X67"/>
    <mergeCell ref="Y66:Y67"/>
    <mergeCell ref="Z66:Z67"/>
    <mergeCell ref="AA66:AA67"/>
    <mergeCell ref="AB66:AB67"/>
    <mergeCell ref="AI61:AI62"/>
    <mergeCell ref="AC66:AC67"/>
    <mergeCell ref="A68:A69"/>
    <mergeCell ref="B68:B69"/>
    <mergeCell ref="C68:C69"/>
    <mergeCell ref="D68:D69"/>
    <mergeCell ref="E68:E69"/>
    <mergeCell ref="F68:F69"/>
    <mergeCell ref="AD66:AD67"/>
    <mergeCell ref="AE66:AE67"/>
    <mergeCell ref="AF66:AF67"/>
    <mergeCell ref="G66:G67"/>
    <mergeCell ref="H66:H67"/>
    <mergeCell ref="I66:I67"/>
    <mergeCell ref="J66:J67"/>
    <mergeCell ref="L66:L67"/>
    <mergeCell ref="AG61:AG62"/>
    <mergeCell ref="AH61:AH62"/>
    <mergeCell ref="T61:T62"/>
    <mergeCell ref="U61:U62"/>
    <mergeCell ref="M66:M67"/>
    <mergeCell ref="N66:N67"/>
    <mergeCell ref="O66:O67"/>
    <mergeCell ref="P66:P67"/>
    <mergeCell ref="AM68:AM69"/>
    <mergeCell ref="M68:M69"/>
    <mergeCell ref="N68:N69"/>
    <mergeCell ref="AH68:AH69"/>
    <mergeCell ref="AI68:AI69"/>
    <mergeCell ref="AJ68:AJ69"/>
    <mergeCell ref="G68:G69"/>
    <mergeCell ref="H68:H69"/>
    <mergeCell ref="I68:I69"/>
    <mergeCell ref="J68:J69"/>
    <mergeCell ref="L68:L69"/>
  </mergeCells>
  <conditionalFormatting sqref="H18:H19 AC18:AC19 AC68:AC69">
    <cfRule type="cellIs" dxfId="254" priority="249" operator="equal">
      <formula>"Alta"</formula>
    </cfRule>
    <cfRule type="cellIs" dxfId="253" priority="248" operator="equal">
      <formula>"Muy Alta"</formula>
    </cfRule>
    <cfRule type="cellIs" dxfId="252" priority="252" operator="equal">
      <formula>"Muy Baja"</formula>
    </cfRule>
    <cfRule type="cellIs" dxfId="251" priority="251" operator="equal">
      <formula>"Baja"</formula>
    </cfRule>
    <cfRule type="cellIs" dxfId="250" priority="250" operator="equal">
      <formula>"Media"</formula>
    </cfRule>
  </conditionalFormatting>
  <conditionalFormatting sqref="H21">
    <cfRule type="cellIs" dxfId="249" priority="162" operator="equal">
      <formula>"Muy Alta"</formula>
    </cfRule>
    <cfRule type="cellIs" dxfId="248" priority="163" operator="equal">
      <formula>"Alta"</formula>
    </cfRule>
    <cfRule type="cellIs" dxfId="247" priority="164" operator="equal">
      <formula>"Media"</formula>
    </cfRule>
    <cfRule type="cellIs" dxfId="246" priority="165" operator="equal">
      <formula>"Baja"</formula>
    </cfRule>
    <cfRule type="cellIs" dxfId="245" priority="166" operator="equal">
      <formula>"Muy Baja"</formula>
    </cfRule>
  </conditionalFormatting>
  <conditionalFormatting sqref="H25:H27">
    <cfRule type="cellIs" dxfId="244" priority="106" operator="equal">
      <formula>"Alta"</formula>
    </cfRule>
    <cfRule type="cellIs" dxfId="243" priority="105" operator="equal">
      <formula>"Muy Alta"</formula>
    </cfRule>
    <cfRule type="cellIs" dxfId="242" priority="107" operator="equal">
      <formula>"Media"</formula>
    </cfRule>
    <cfRule type="cellIs" dxfId="241" priority="108" operator="equal">
      <formula>"Baja"</formula>
    </cfRule>
    <cfRule type="cellIs" dxfId="240" priority="109" operator="equal">
      <formula>"Muy Baja"</formula>
    </cfRule>
  </conditionalFormatting>
  <conditionalFormatting sqref="H31 H33:H37">
    <cfRule type="cellIs" dxfId="239" priority="91" operator="equal">
      <formula>"Alta"</formula>
    </cfRule>
    <cfRule type="cellIs" dxfId="238" priority="92" operator="equal">
      <formula>"Media"</formula>
    </cfRule>
    <cfRule type="cellIs" dxfId="237" priority="93" operator="equal">
      <formula>"Baja"</formula>
    </cfRule>
    <cfRule type="cellIs" dxfId="236" priority="94" operator="equal">
      <formula>"Muy Baja"</formula>
    </cfRule>
    <cfRule type="cellIs" dxfId="235" priority="90" operator="equal">
      <formula>"Muy Alta"</formula>
    </cfRule>
  </conditionalFormatting>
  <conditionalFormatting sqref="H39:H42">
    <cfRule type="cellIs" dxfId="234" priority="134" operator="equal">
      <formula>"Muy Alta"</formula>
    </cfRule>
    <cfRule type="cellIs" dxfId="233" priority="136" operator="equal">
      <formula>"Media"</formula>
    </cfRule>
    <cfRule type="cellIs" dxfId="232" priority="137" operator="equal">
      <formula>"Baja"</formula>
    </cfRule>
    <cfRule type="cellIs" dxfId="231" priority="138" operator="equal">
      <formula>"Muy Baja"</formula>
    </cfRule>
    <cfRule type="cellIs" dxfId="230" priority="135" operator="equal">
      <formula>"Alta"</formula>
    </cfRule>
  </conditionalFormatting>
  <conditionalFormatting sqref="H44:H48">
    <cfRule type="cellIs" dxfId="229" priority="129" operator="equal">
      <formula>"Muy Baja"</formula>
    </cfRule>
    <cfRule type="cellIs" dxfId="228" priority="125" operator="equal">
      <formula>"Muy Alta"</formula>
    </cfRule>
    <cfRule type="cellIs" dxfId="227" priority="128" operator="equal">
      <formula>"Baja"</formula>
    </cfRule>
    <cfRule type="cellIs" dxfId="226" priority="127" operator="equal">
      <formula>"Media"</formula>
    </cfRule>
    <cfRule type="cellIs" dxfId="225" priority="126" operator="equal">
      <formula>"Alta"</formula>
    </cfRule>
  </conditionalFormatting>
  <conditionalFormatting sqref="H50">
    <cfRule type="cellIs" dxfId="224" priority="227" operator="equal">
      <formula>"Baja"</formula>
    </cfRule>
    <cfRule type="cellIs" dxfId="223" priority="226" operator="equal">
      <formula>"Media"</formula>
    </cfRule>
    <cfRule type="cellIs" dxfId="222" priority="225" operator="equal">
      <formula>"Alta"</formula>
    </cfRule>
    <cfRule type="cellIs" dxfId="221" priority="224" operator="equal">
      <formula>"Muy Alta"</formula>
    </cfRule>
    <cfRule type="cellIs" dxfId="220" priority="228" operator="equal">
      <formula>"Muy Baja"</formula>
    </cfRule>
  </conditionalFormatting>
  <conditionalFormatting sqref="H53:H59">
    <cfRule type="cellIs" dxfId="219" priority="61" operator="equal">
      <formula>"Muy Alta"</formula>
    </cfRule>
    <cfRule type="cellIs" dxfId="218" priority="62" operator="equal">
      <formula>"Alta"</formula>
    </cfRule>
    <cfRule type="cellIs" dxfId="217" priority="63" operator="equal">
      <formula>"Media"</formula>
    </cfRule>
    <cfRule type="cellIs" dxfId="216" priority="64" operator="equal">
      <formula>"Baja"</formula>
    </cfRule>
    <cfRule type="cellIs" dxfId="215" priority="65" operator="equal">
      <formula>"Muy Baja"</formula>
    </cfRule>
  </conditionalFormatting>
  <conditionalFormatting sqref="H68">
    <cfRule type="cellIs" dxfId="214" priority="209" operator="equal">
      <formula>"Muy Baja"</formula>
    </cfRule>
    <cfRule type="cellIs" dxfId="213" priority="208" operator="equal">
      <formula>"Baja"</formula>
    </cfRule>
    <cfRule type="cellIs" dxfId="212" priority="206" operator="equal">
      <formula>"Alta"</formula>
    </cfRule>
    <cfRule type="cellIs" dxfId="211" priority="205" operator="equal">
      <formula>"Muy Alta"</formula>
    </cfRule>
    <cfRule type="cellIs" dxfId="210" priority="207" operator="equal">
      <formula>"Media"</formula>
    </cfRule>
  </conditionalFormatting>
  <conditionalFormatting sqref="K18:K19">
    <cfRule type="containsText" dxfId="209" priority="247" operator="containsText" text="❌">
      <formula>NOT(ISERROR(SEARCH("❌",K18)))</formula>
    </cfRule>
  </conditionalFormatting>
  <conditionalFormatting sqref="K21 K25:K27">
    <cfRule type="containsText" dxfId="208" priority="100" operator="containsText" text="❌">
      <formula>NOT(ISERROR(SEARCH("❌",K21)))</formula>
    </cfRule>
  </conditionalFormatting>
  <conditionalFormatting sqref="K31 K33:K37">
    <cfRule type="containsText" dxfId="207" priority="85" operator="containsText" text="❌">
      <formula>NOT(ISERROR(SEARCH("❌",K31)))</formula>
    </cfRule>
  </conditionalFormatting>
  <conditionalFormatting sqref="K39:K48">
    <cfRule type="containsText" dxfId="206" priority="115" operator="containsText" text="❌">
      <formula>NOT(ISERROR(SEARCH("❌",K39)))</formula>
    </cfRule>
  </conditionalFormatting>
  <conditionalFormatting sqref="K50 K61 K63:K69 K53:K59">
    <cfRule type="containsText" dxfId="205" priority="172" operator="containsText" text="❌">
      <formula>NOT(ISERROR(SEARCH("❌",K50)))</formula>
    </cfRule>
  </conditionalFormatting>
  <conditionalFormatting sqref="L18:L19 AE18:AE19 AE68:AE69">
    <cfRule type="cellIs" dxfId="204" priority="256" operator="equal">
      <formula>"Menor"</formula>
    </cfRule>
    <cfRule type="cellIs" dxfId="203" priority="257" operator="equal">
      <formula>"Leve"</formula>
    </cfRule>
    <cfRule type="cellIs" dxfId="202" priority="253" operator="equal">
      <formula>"Catastrófico"</formula>
    </cfRule>
    <cfRule type="cellIs" dxfId="201" priority="254" operator="equal">
      <formula>"Mayor"</formula>
    </cfRule>
    <cfRule type="cellIs" dxfId="200" priority="255" operator="equal">
      <formula>"Moderado"</formula>
    </cfRule>
  </conditionalFormatting>
  <conditionalFormatting sqref="L27">
    <cfRule type="cellIs" dxfId="194" priority="112" operator="equal">
      <formula>"Moderado"</formula>
    </cfRule>
    <cfRule type="cellIs" dxfId="193" priority="110" operator="equal">
      <formula>"Catastrófico"</formula>
    </cfRule>
    <cfRule type="cellIs" dxfId="192" priority="114" operator="equal">
      <formula>"Leve"</formula>
    </cfRule>
    <cfRule type="cellIs" dxfId="191" priority="113" operator="equal">
      <formula>"Menor"</formula>
    </cfRule>
    <cfRule type="cellIs" dxfId="190" priority="111" operator="equal">
      <formula>"Mayor"</formula>
    </cfRule>
  </conditionalFormatting>
  <conditionalFormatting sqref="L31 L33:L37">
    <cfRule type="cellIs" dxfId="189" priority="97" operator="equal">
      <formula>"Moderado"</formula>
    </cfRule>
    <cfRule type="cellIs" dxfId="188" priority="95" operator="equal">
      <formula>"Catastrófico"</formula>
    </cfRule>
    <cfRule type="cellIs" dxfId="187" priority="96" operator="equal">
      <formula>"Mayor"</formula>
    </cfRule>
    <cfRule type="cellIs" dxfId="186" priority="99" operator="equal">
      <formula>"Leve"</formula>
    </cfRule>
    <cfRule type="cellIs" dxfId="185" priority="98" operator="equal">
      <formula>"Menor"</formula>
    </cfRule>
  </conditionalFormatting>
  <conditionalFormatting sqref="L39">
    <cfRule type="cellIs" dxfId="184" priority="142" operator="equal">
      <formula>"Menor"</formula>
    </cfRule>
    <cfRule type="cellIs" dxfId="183" priority="141" operator="equal">
      <formula>"Moderado"</formula>
    </cfRule>
    <cfRule type="cellIs" dxfId="182" priority="140" operator="equal">
      <formula>"Mayor"</formula>
    </cfRule>
    <cfRule type="cellIs" dxfId="181" priority="139" operator="equal">
      <formula>"Catastrófico"</formula>
    </cfRule>
    <cfRule type="cellIs" dxfId="180" priority="143" operator="equal">
      <formula>"Leve"</formula>
    </cfRule>
  </conditionalFormatting>
  <conditionalFormatting sqref="L45:L48">
    <cfRule type="cellIs" dxfId="179" priority="123" operator="equal">
      <formula>"Menor"</formula>
    </cfRule>
    <cfRule type="cellIs" dxfId="178" priority="121" operator="equal">
      <formula>"Mayor"</formula>
    </cfRule>
    <cfRule type="cellIs" dxfId="177" priority="122" operator="equal">
      <formula>"Moderado"</formula>
    </cfRule>
    <cfRule type="cellIs" dxfId="176" priority="120" operator="equal">
      <formula>"Catastrófico"</formula>
    </cfRule>
    <cfRule type="cellIs" dxfId="175" priority="124" operator="equal">
      <formula>"Leve"</formula>
    </cfRule>
  </conditionalFormatting>
  <conditionalFormatting sqref="L68">
    <cfRule type="cellIs" dxfId="169" priority="210" operator="equal">
      <formula>"Catastrófico"</formula>
    </cfRule>
    <cfRule type="cellIs" dxfId="168" priority="211" operator="equal">
      <formula>"Mayor"</formula>
    </cfRule>
    <cfRule type="cellIs" dxfId="167" priority="213" operator="equal">
      <formula>"Menor"</formula>
    </cfRule>
    <cfRule type="cellIs" dxfId="166" priority="212" operator="equal">
      <formula>"Moderado"</formula>
    </cfRule>
    <cfRule type="cellIs" dxfId="165" priority="214" operator="equal">
      <formula>"Leve"</formula>
    </cfRule>
  </conditionalFormatting>
  <conditionalFormatting sqref="N18:N19 AG18:AG19 AG68:AG69">
    <cfRule type="cellIs" dxfId="164" priority="243" operator="equal">
      <formula>"Extremo"</formula>
    </cfRule>
    <cfRule type="cellIs" dxfId="163" priority="244" operator="equal">
      <formula>"Alto"</formula>
    </cfRule>
    <cfRule type="cellIs" dxfId="162" priority="246" operator="equal">
      <formula>"Bajo"</formula>
    </cfRule>
    <cfRule type="cellIs" dxfId="161" priority="245" operator="equal">
      <formula>"Moderado"</formula>
    </cfRule>
  </conditionalFormatting>
  <conditionalFormatting sqref="N21">
    <cfRule type="cellIs" dxfId="160" priority="158" operator="equal">
      <formula>"Extremo"</formula>
    </cfRule>
    <cfRule type="cellIs" dxfId="159" priority="160" operator="equal">
      <formula>"Moderado"</formula>
    </cfRule>
    <cfRule type="cellIs" dxfId="158" priority="161" operator="equal">
      <formula>"Bajo"</formula>
    </cfRule>
    <cfRule type="cellIs" dxfId="157" priority="159" operator="equal">
      <formula>"Alto"</formula>
    </cfRule>
  </conditionalFormatting>
  <conditionalFormatting sqref="N27">
    <cfRule type="cellIs" dxfId="156" priority="103" operator="equal">
      <formula>"Moderado"</formula>
    </cfRule>
    <cfRule type="cellIs" dxfId="155" priority="104" operator="equal">
      <formula>"Bajo"</formula>
    </cfRule>
    <cfRule type="cellIs" dxfId="154" priority="102" operator="equal">
      <formula>"Alto"</formula>
    </cfRule>
    <cfRule type="cellIs" dxfId="153" priority="101" operator="equal">
      <formula>"Extremo"</formula>
    </cfRule>
  </conditionalFormatting>
  <conditionalFormatting sqref="N31 N33:N37">
    <cfRule type="cellIs" dxfId="152" priority="88" operator="equal">
      <formula>"Moderado"</formula>
    </cfRule>
    <cfRule type="cellIs" dxfId="151" priority="87" operator="equal">
      <formula>"Alto"</formula>
    </cfRule>
    <cfRule type="cellIs" dxfId="150" priority="86" operator="equal">
      <formula>"Extremo"</formula>
    </cfRule>
    <cfRule type="cellIs" dxfId="149" priority="89" operator="equal">
      <formula>"Bajo"</formula>
    </cfRule>
  </conditionalFormatting>
  <conditionalFormatting sqref="N39 N42">
    <cfRule type="cellIs" dxfId="148" priority="133" operator="equal">
      <formula>"Bajo"</formula>
    </cfRule>
    <cfRule type="cellIs" dxfId="147" priority="132" operator="equal">
      <formula>"Moderado"</formula>
    </cfRule>
    <cfRule type="cellIs" dxfId="146" priority="131" operator="equal">
      <formula>"Alto"</formula>
    </cfRule>
    <cfRule type="cellIs" dxfId="145" priority="130" operator="equal">
      <formula>"Extremo"</formula>
    </cfRule>
  </conditionalFormatting>
  <conditionalFormatting sqref="N44:N48">
    <cfRule type="cellIs" dxfId="144" priority="119" operator="equal">
      <formula>"Bajo"</formula>
    </cfRule>
    <cfRule type="cellIs" dxfId="143" priority="118" operator="equal">
      <formula>"Moderado"</formula>
    </cfRule>
    <cfRule type="cellIs" dxfId="142" priority="117" operator="equal">
      <formula>"Alto"</formula>
    </cfRule>
    <cfRule type="cellIs" dxfId="141" priority="116" operator="equal">
      <formula>"Extremo"</formula>
    </cfRule>
  </conditionalFormatting>
  <conditionalFormatting sqref="N53:N54">
    <cfRule type="cellIs" dxfId="136" priority="60" operator="equal">
      <formula>"Bajo"</formula>
    </cfRule>
    <cfRule type="cellIs" dxfId="135" priority="57" operator="equal">
      <formula>"Extremo"</formula>
    </cfRule>
    <cfRule type="cellIs" dxfId="134" priority="58" operator="equal">
      <formula>"Alto"</formula>
    </cfRule>
    <cfRule type="cellIs" dxfId="133" priority="59" operator="equal">
      <formula>"Moderado"</formula>
    </cfRule>
  </conditionalFormatting>
  <conditionalFormatting sqref="N68">
    <cfRule type="cellIs" dxfId="132" priority="201" operator="equal">
      <formula>"Extremo"</formula>
    </cfRule>
    <cfRule type="cellIs" dxfId="131" priority="202" operator="equal">
      <formula>"Alto"</formula>
    </cfRule>
    <cfRule type="cellIs" dxfId="130" priority="203" operator="equal">
      <formula>"Moderado"</formula>
    </cfRule>
    <cfRule type="cellIs" dxfId="129" priority="204" operator="equal">
      <formula>"Bajo"</formula>
    </cfRule>
  </conditionalFormatting>
  <conditionalFormatting sqref="AC21">
    <cfRule type="cellIs" dxfId="128" priority="152" operator="equal">
      <formula>"Muy Baja"</formula>
    </cfRule>
    <cfRule type="cellIs" dxfId="127" priority="151" operator="equal">
      <formula>"Baja"</formula>
    </cfRule>
    <cfRule type="cellIs" dxfId="126" priority="150" operator="equal">
      <formula>"Media"</formula>
    </cfRule>
    <cfRule type="cellIs" dxfId="125" priority="149" operator="equal">
      <formula>"Alta"</formula>
    </cfRule>
    <cfRule type="cellIs" dxfId="124" priority="148" operator="equal">
      <formula>"Muy Alta"</formula>
    </cfRule>
  </conditionalFormatting>
  <conditionalFormatting sqref="AC25:AC31 AC33:AC48">
    <cfRule type="cellIs" dxfId="123" priority="78" operator="equal">
      <formula>"Baja"</formula>
    </cfRule>
    <cfRule type="cellIs" dxfId="122" priority="77" operator="equal">
      <formula>"Media"</formula>
    </cfRule>
    <cfRule type="cellIs" dxfId="121" priority="76" operator="equal">
      <formula>"Alta"</formula>
    </cfRule>
    <cfRule type="cellIs" dxfId="120" priority="75" operator="equal">
      <formula>"Muy Alta"</formula>
    </cfRule>
    <cfRule type="cellIs" dxfId="119" priority="79" operator="equal">
      <formula>"Muy Baja"</formula>
    </cfRule>
  </conditionalFormatting>
  <conditionalFormatting sqref="AC50">
    <cfRule type="cellIs" dxfId="118" priority="242" operator="equal">
      <formula>"Muy Baja"</formula>
    </cfRule>
    <cfRule type="cellIs" dxfId="117" priority="241" operator="equal">
      <formula>"Baja"</formula>
    </cfRule>
    <cfRule type="cellIs" dxfId="116" priority="240" operator="equal">
      <formula>"Media"</formula>
    </cfRule>
    <cfRule type="cellIs" dxfId="115" priority="239" operator="equal">
      <formula>"Alta"</formula>
    </cfRule>
    <cfRule type="cellIs" dxfId="114" priority="238" operator="equal">
      <formula>"Muy Alta"</formula>
    </cfRule>
  </conditionalFormatting>
  <conditionalFormatting sqref="AC53:AC61 H61 H63:H66 AC63:AC66">
    <cfRule type="cellIs" dxfId="113" priority="180" operator="equal">
      <formula>"Baja"</formula>
    </cfRule>
    <cfRule type="cellIs" dxfId="112" priority="179" operator="equal">
      <formula>"Media"</formula>
    </cfRule>
    <cfRule type="cellIs" dxfId="111" priority="178" operator="equal">
      <formula>"Alta"</formula>
    </cfRule>
    <cfRule type="cellIs" dxfId="110" priority="177" operator="equal">
      <formula>"Muy Alta"</formula>
    </cfRule>
    <cfRule type="cellIs" dxfId="109" priority="181" operator="equal">
      <formula>"Muy Baja"</formula>
    </cfRule>
  </conditionalFormatting>
  <conditionalFormatting sqref="AE21:AF21">
    <cfRule type="cellIs" dxfId="108" priority="153" operator="equal">
      <formula>"Catastrófico"</formula>
    </cfRule>
    <cfRule type="cellIs" dxfId="107" priority="154" operator="equal">
      <formula>"Mayor"</formula>
    </cfRule>
    <cfRule type="cellIs" dxfId="106" priority="155" operator="equal">
      <formula>"Moderado"</formula>
    </cfRule>
    <cfRule type="cellIs" dxfId="105" priority="156" operator="equal">
      <formula>"Menor"</formula>
    </cfRule>
    <cfRule type="cellIs" dxfId="104" priority="157" operator="equal">
      <formula>"Leve"</formula>
    </cfRule>
  </conditionalFormatting>
  <conditionalFormatting sqref="AE26:AE31 AE33:AE39 AE43 AE45:AE48">
    <cfRule type="cellIs" dxfId="103" priority="83" operator="equal">
      <formula>"Menor"</formula>
    </cfRule>
    <cfRule type="cellIs" dxfId="102" priority="81" operator="equal">
      <formula>"Mayor"</formula>
    </cfRule>
    <cfRule type="cellIs" dxfId="101" priority="82" operator="equal">
      <formula>"Moderado"</formula>
    </cfRule>
    <cfRule type="cellIs" dxfId="100" priority="80" operator="equal">
      <formula>"Catastrófico"</formula>
    </cfRule>
    <cfRule type="cellIs" dxfId="99" priority="84" operator="equal">
      <formula>"Leve"</formula>
    </cfRule>
  </conditionalFormatting>
  <conditionalFormatting sqref="AE53:AE55 L55:L59 L61 L63:L66 AE63:AE66 AE59:AE61">
    <cfRule type="cellIs" dxfId="93" priority="184" operator="equal">
      <formula>"Moderado"</formula>
    </cfRule>
    <cfRule type="cellIs" dxfId="92" priority="186" operator="equal">
      <formula>"Leve"</formula>
    </cfRule>
    <cfRule type="cellIs" dxfId="91" priority="185" operator="equal">
      <formula>"Menor"</formula>
    </cfRule>
    <cfRule type="cellIs" dxfId="90" priority="182" operator="equal">
      <formula>"Catastrófico"</formula>
    </cfRule>
    <cfRule type="cellIs" dxfId="89" priority="183" operator="equal">
      <formula>"Mayor"</formula>
    </cfRule>
  </conditionalFormatting>
  <conditionalFormatting sqref="AG26:AG31 AG33:AG40 AG43 AG45:AG48">
    <cfRule type="cellIs" dxfId="84" priority="71" operator="equal">
      <formula>"Extremo"</formula>
    </cfRule>
    <cfRule type="cellIs" dxfId="83" priority="72" operator="equal">
      <formula>"Alto"</formula>
    </cfRule>
    <cfRule type="cellIs" dxfId="82" priority="73" operator="equal">
      <formula>"Moderado"</formula>
    </cfRule>
    <cfRule type="cellIs" dxfId="81" priority="74" operator="equal">
      <formula>"Bajo"</formula>
    </cfRule>
  </conditionalFormatting>
  <conditionalFormatting sqref="AG53:AG55 N55:N59 N61 N63:N66 AG63:AG66 AG59:AG61">
    <cfRule type="cellIs" dxfId="76" priority="173" operator="equal">
      <formula>"Extremo"</formula>
    </cfRule>
    <cfRule type="cellIs" dxfId="75" priority="174" operator="equal">
      <formula>"Alto"</formula>
    </cfRule>
    <cfRule type="cellIs" dxfId="74" priority="175" operator="equal">
      <formula>"Moderado"</formula>
    </cfRule>
    <cfRule type="cellIs" dxfId="73" priority="176" operator="equal">
      <formula>"Bajo"</formula>
    </cfRule>
  </conditionalFormatting>
  <conditionalFormatting sqref="L50">
    <cfRule type="cellIs" dxfId="45" priority="15" operator="equal">
      <formula>"Catastrófico"</formula>
    </cfRule>
    <cfRule type="cellIs" dxfId="41" priority="16" operator="equal">
      <formula>"Mayor"</formula>
    </cfRule>
    <cfRule type="cellIs" dxfId="44" priority="17" operator="equal">
      <formula>"Moderado"</formula>
    </cfRule>
    <cfRule type="cellIs" dxfId="43" priority="18" operator="equal">
      <formula>"Menor"</formula>
    </cfRule>
    <cfRule type="cellIs" dxfId="42" priority="19" operator="equal">
      <formula>"Leve"</formula>
    </cfRule>
  </conditionalFormatting>
  <conditionalFormatting sqref="N50">
    <cfRule type="cellIs" dxfId="38" priority="11" operator="equal">
      <formula>"Extremo"</formula>
    </cfRule>
    <cfRule type="cellIs" dxfId="39" priority="12" operator="equal">
      <formula>"Alto"</formula>
    </cfRule>
    <cfRule type="cellIs" dxfId="37" priority="13" operator="equal">
      <formula>"Moderado"</formula>
    </cfRule>
    <cfRule type="cellIs" dxfId="40" priority="14" operator="equal">
      <formula>"Bajo"</formula>
    </cfRule>
  </conditionalFormatting>
  <conditionalFormatting sqref="L53">
    <cfRule type="cellIs" dxfId="27" priority="6" operator="equal">
      <formula>"Catastrófico"</formula>
    </cfRule>
    <cfRule type="cellIs" dxfId="26" priority="7" operator="equal">
      <formula>"Mayor"</formula>
    </cfRule>
    <cfRule type="cellIs" dxfId="25" priority="8" operator="equal">
      <formula>"Moderado"</formula>
    </cfRule>
    <cfRule type="cellIs" dxfId="24" priority="9" operator="equal">
      <formula>"Menor"</formula>
    </cfRule>
    <cfRule type="cellIs" dxfId="23" priority="10" operator="equal">
      <formula>"Leve"</formula>
    </cfRule>
  </conditionalFormatting>
  <conditionalFormatting sqref="L54">
    <cfRule type="cellIs" dxfId="22" priority="1" operator="equal">
      <formula>"Catastrófico"</formula>
    </cfRule>
    <cfRule type="cellIs" dxfId="21" priority="2" operator="equal">
      <formula>"Mayor"</formula>
    </cfRule>
    <cfRule type="cellIs" dxfId="20" priority="3" operator="equal">
      <formula>"Moderado"</formula>
    </cfRule>
    <cfRule type="cellIs" dxfId="19" priority="4" operator="equal">
      <formula>"Menor"</formula>
    </cfRule>
    <cfRule type="cellIs" dxfId="18" priority="5" operator="equal">
      <formula>"Leve"</formula>
    </cfRule>
  </conditionalFormatting>
  <hyperlinks>
    <hyperlink ref="H16:H17" location="'Tabla probabilidad'!A1" display="Probabilidad Inherente" xr:uid="{4F287AD4-19EB-46E6-A2EA-7F6BADF7952C}"/>
    <hyperlink ref="J16:J17" location="'Tabla Impacto'!A1" display="Criterios de impacto" xr:uid="{C146BAF9-616B-4B10-B5D0-1AB9BD78DE95}"/>
  </hyperlink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59c06f-c4d9-4e0b-83da-6242dbaf5cf8" xsi:nil="true"/>
    <lcf76f155ced4ddcb4097134ff3c332f xmlns="e7f8c098-243e-4e48-b454-4666030501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550DE06D2E6EB4FBE30DE8B3D01B7AC" ma:contentTypeVersion="12" ma:contentTypeDescription="Crear nuevo documento." ma:contentTypeScope="" ma:versionID="0455c3a781d7194b7619d0d56cf689d5">
  <xsd:schema xmlns:xsd="http://www.w3.org/2001/XMLSchema" xmlns:xs="http://www.w3.org/2001/XMLSchema" xmlns:p="http://schemas.microsoft.com/office/2006/metadata/properties" xmlns:ns2="e7f8c098-243e-4e48-b454-4666030501ed" xmlns:ns3="9659c06f-c4d9-4e0b-83da-6242dbaf5cf8" targetNamespace="http://schemas.microsoft.com/office/2006/metadata/properties" ma:root="true" ma:fieldsID="d75c1983d75483d756035ed47869c4e9" ns2:_="" ns3:_="">
    <xsd:import namespace="e7f8c098-243e-4e48-b454-4666030501ed"/>
    <xsd:import namespace="9659c06f-c4d9-4e0b-83da-6242dbaf5c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8c098-243e-4e48-b454-466603050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59c06f-c4d9-4e0b-83da-6242dbaf5cf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601db0-19ef-484f-9c03-f134738eaada}" ma:internalName="TaxCatchAll" ma:showField="CatchAllData" ma:web="9659c06f-c4d9-4e0b-83da-6242dbaf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D5A18-8F13-4496-8AC1-2D3928FC9829}">
  <ds:schemaRefs>
    <ds:schemaRef ds:uri="http://schemas.microsoft.com/office/2006/metadata/properties"/>
    <ds:schemaRef ds:uri="http://schemas.microsoft.com/office/infopath/2007/PartnerControls"/>
    <ds:schemaRef ds:uri="9659c06f-c4d9-4e0b-83da-6242dbaf5cf8"/>
    <ds:schemaRef ds:uri="e7f8c098-243e-4e48-b454-4666030501ed"/>
  </ds:schemaRefs>
</ds:datastoreItem>
</file>

<file path=customXml/itemProps2.xml><?xml version="1.0" encoding="utf-8"?>
<ds:datastoreItem xmlns:ds="http://schemas.openxmlformats.org/officeDocument/2006/customXml" ds:itemID="{3E930E2A-142E-4AA5-9FF6-8CA6C2052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8c098-243e-4e48-b454-4666030501ed"/>
    <ds:schemaRef ds:uri="9659c06f-c4d9-4e0b-83da-6242dbaf5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394A6-2C36-419E-851B-29593C855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final Riesgos Gestión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Castaño Serrato</dc:creator>
  <cp:keywords/>
  <dc:description/>
  <cp:lastModifiedBy>Diana Rendon</cp:lastModifiedBy>
  <cp:revision/>
  <dcterms:created xsi:type="dcterms:W3CDTF">2026-02-06T17:34:08Z</dcterms:created>
  <dcterms:modified xsi:type="dcterms:W3CDTF">2026-04-23T17:32:20Z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0x0101007550DE06D2E6EB4FBE30DE8B3D01B7AC</vt:lpwstr>
  </property>
</Properties>
</file>